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585" windowWidth="21075" windowHeight="9495" firstSheet="2" activeTab="2"/>
  </bookViews>
  <sheets>
    <sheet name="Реестр" sheetId="4" state="hidden" r:id="rId1"/>
    <sheet name="Реестр 2016" sheetId="5" state="hidden" r:id="rId2"/>
    <sheet name="20160801" sheetId="6" r:id="rId3"/>
    <sheet name="Справочники" sheetId="3" r:id="rId4"/>
    <sheet name="Методика" sheetId="7" r:id="rId5"/>
  </sheets>
  <definedNames>
    <definedName name="_Toc370911384" localSheetId="2">'20160801'!#REF!</definedName>
    <definedName name="_Toc374031734" localSheetId="2">'20160801'!#REF!</definedName>
    <definedName name="_xlnm._FilterDatabase" localSheetId="0" hidden="1">Реестр!$C$1:$D$50</definedName>
    <definedName name="_xlnm._FilterDatabase" localSheetId="1" hidden="1">'Реестр 2016'!$C$1:$D$49</definedName>
  </definedNames>
  <calcPr calcId="145621"/>
</workbook>
</file>

<file path=xl/calcChain.xml><?xml version="1.0" encoding="utf-8"?>
<calcChain xmlns="http://schemas.openxmlformats.org/spreadsheetml/2006/main">
  <c r="D11" i="6" l="1"/>
  <c r="G12" i="6" l="1"/>
  <c r="C6" i="3"/>
  <c r="C7" i="3" s="1"/>
  <c r="C8" i="3" s="1"/>
  <c r="C9" i="3" s="1"/>
  <c r="C10" i="3" s="1"/>
  <c r="M23" i="5" l="1"/>
  <c r="G43" i="5"/>
  <c r="G49" i="5"/>
  <c r="G48" i="5"/>
  <c r="G47" i="5"/>
  <c r="M19" i="5"/>
  <c r="G36" i="5"/>
  <c r="G37" i="5"/>
  <c r="G4" i="5"/>
  <c r="G5" i="5"/>
  <c r="G6" i="5"/>
  <c r="G7" i="5"/>
  <c r="G8" i="5"/>
  <c r="G9" i="5"/>
  <c r="G12" i="5"/>
  <c r="G28" i="5"/>
  <c r="L37" i="5"/>
  <c r="K37" i="5"/>
  <c r="C53" i="5"/>
  <c r="G42" i="5"/>
  <c r="I53" i="5"/>
  <c r="G46" i="5"/>
  <c r="G45" i="5"/>
  <c r="G44" i="5"/>
  <c r="G41" i="5"/>
  <c r="G40" i="5"/>
  <c r="G35" i="5"/>
  <c r="G34" i="5"/>
  <c r="G33" i="5"/>
  <c r="G32" i="5"/>
  <c r="G31" i="5"/>
  <c r="G30" i="5"/>
  <c r="G29" i="5"/>
  <c r="G38" i="5"/>
  <c r="G39" i="5"/>
  <c r="G27" i="5"/>
  <c r="H26" i="5"/>
  <c r="G26" i="5"/>
  <c r="G25" i="5"/>
  <c r="G24" i="5"/>
  <c r="G23" i="5"/>
  <c r="G22" i="5"/>
  <c r="G21" i="5"/>
  <c r="G20" i="5"/>
  <c r="G19" i="5"/>
  <c r="J18" i="5"/>
  <c r="J53" i="5" s="1"/>
  <c r="G18" i="5"/>
  <c r="G17" i="5"/>
  <c r="H16" i="5"/>
  <c r="G16" i="5"/>
  <c r="G15" i="5"/>
  <c r="G14" i="5"/>
  <c r="L13" i="5"/>
  <c r="G13" i="5"/>
  <c r="G11" i="5"/>
  <c r="G10" i="5"/>
  <c r="G3" i="5"/>
  <c r="G2" i="5"/>
  <c r="L53" i="5" l="1"/>
  <c r="K53" i="5"/>
  <c r="G50" i="4"/>
  <c r="G49" i="4"/>
  <c r="C54" i="4"/>
  <c r="G2" i="4" l="1"/>
  <c r="K35" i="4" l="1"/>
  <c r="G45" i="4"/>
  <c r="K54" i="4" l="1"/>
  <c r="H16" i="4" l="1"/>
  <c r="L13" i="4" l="1"/>
  <c r="G13" i="4"/>
  <c r="I54" i="4" l="1"/>
  <c r="G42" i="4"/>
  <c r="H18" i="4"/>
  <c r="H22" i="4"/>
  <c r="H20" i="4"/>
  <c r="H21" i="4"/>
  <c r="L35" i="4" l="1"/>
  <c r="G37" i="4"/>
  <c r="G38" i="4"/>
  <c r="G39" i="4"/>
  <c r="G40" i="4"/>
  <c r="G41" i="4"/>
  <c r="G36" i="4"/>
  <c r="G46" i="4"/>
  <c r="G47" i="4"/>
  <c r="G48" i="4"/>
  <c r="G44" i="4"/>
  <c r="G31" i="4"/>
  <c r="G32" i="4"/>
  <c r="G33" i="4"/>
  <c r="G34" i="4"/>
  <c r="G28" i="4"/>
  <c r="G29" i="4"/>
  <c r="G30" i="4"/>
  <c r="G23" i="4"/>
  <c r="G24" i="4"/>
  <c r="G25" i="4"/>
  <c r="G26" i="4"/>
  <c r="G27" i="4"/>
  <c r="G18" i="4"/>
  <c r="G19" i="4"/>
  <c r="G20" i="4"/>
  <c r="G21" i="4"/>
  <c r="G22" i="4"/>
  <c r="G17" i="4"/>
  <c r="G7" i="4"/>
  <c r="G8" i="4"/>
  <c r="G9" i="4"/>
  <c r="G10" i="4"/>
  <c r="G11" i="4"/>
  <c r="G12" i="4"/>
  <c r="G14" i="4"/>
  <c r="G15" i="4"/>
  <c r="G16" i="4"/>
  <c r="G3" i="4"/>
  <c r="G4" i="4"/>
  <c r="G5" i="4"/>
  <c r="G6" i="4"/>
  <c r="J23" i="4"/>
  <c r="J54" i="4" s="1"/>
  <c r="H31" i="4"/>
  <c r="K10" i="4" l="1"/>
  <c r="L54" i="4" l="1"/>
</calcChain>
</file>

<file path=xl/sharedStrings.xml><?xml version="1.0" encoding="utf-8"?>
<sst xmlns="http://schemas.openxmlformats.org/spreadsheetml/2006/main" count="625" uniqueCount="333">
  <si>
    <t>Заречье</t>
  </si>
  <si>
    <t>Инвестпроект</t>
  </si>
  <si>
    <t>Геленджик-Север</t>
  </si>
  <si>
    <t>Адербиевка</t>
  </si>
  <si>
    <t>Светлый</t>
  </si>
  <si>
    <t>Дивный юг</t>
  </si>
  <si>
    <t>Прасковеевка</t>
  </si>
  <si>
    <t>Дивноморское</t>
  </si>
  <si>
    <t>МОСМЕК</t>
  </si>
  <si>
    <t>Бриз</t>
  </si>
  <si>
    <t>Мультиплекс</t>
  </si>
  <si>
    <t>Ямская слобода</t>
  </si>
  <si>
    <t>Нахимов</t>
  </si>
  <si>
    <t>Земельные активы</t>
  </si>
  <si>
    <t>МСЭП</t>
  </si>
  <si>
    <t>Авангард</t>
  </si>
  <si>
    <t>Код</t>
  </si>
  <si>
    <t>УМ-2</t>
  </si>
  <si>
    <t>ГИД</t>
  </si>
  <si>
    <t>Кадниково</t>
  </si>
  <si>
    <t>Машпродукция</t>
  </si>
  <si>
    <t>ООО "Кадниково"</t>
  </si>
  <si>
    <t>Стоимость приобретения</t>
  </si>
  <si>
    <t>Балансовая стоимость</t>
  </si>
  <si>
    <t>Текущая стоимость</t>
  </si>
  <si>
    <t>Прогнозная стоимость</t>
  </si>
  <si>
    <t>СПП</t>
  </si>
  <si>
    <t>ОАО "Стройпластполимер"</t>
  </si>
  <si>
    <t>Основной вид деятельности</t>
  </si>
  <si>
    <t>Предоставление имущества в аренду</t>
  </si>
  <si>
    <t>Объект недвижимости</t>
  </si>
  <si>
    <t>Удерживающая компания</t>
  </si>
  <si>
    <t>Производство</t>
  </si>
  <si>
    <t>Р.М. Мухин</t>
  </si>
  <si>
    <t>А.А. Нефидова</t>
  </si>
  <si>
    <t>С.О. Гаврилов</t>
  </si>
  <si>
    <t>О.Г. Васильева</t>
  </si>
  <si>
    <t>М.А. Плешков</t>
  </si>
  <si>
    <t>В.В. Банденко</t>
  </si>
  <si>
    <t>Сотрудники - ГИД</t>
  </si>
  <si>
    <t>КЗ СПП</t>
  </si>
  <si>
    <t>Прочие</t>
  </si>
  <si>
    <t>ОАО "Машпродукция"</t>
  </si>
  <si>
    <t xml:space="preserve">94,35% общего количества размещенных акций </t>
  </si>
  <si>
    <t>100% долей в уставном капитале</t>
  </si>
  <si>
    <t>ООО "Бриз"</t>
  </si>
  <si>
    <t>Имущественный объект</t>
  </si>
  <si>
    <t>Промтекстиль</t>
  </si>
  <si>
    <t>Нет</t>
  </si>
  <si>
    <t>ООО "Кирпичный завод - Стройпластполимер"</t>
  </si>
  <si>
    <t>99,9913% долей в уставном капитале</t>
  </si>
  <si>
    <t>Права требования</t>
  </si>
  <si>
    <t>ООО "Нахимов"</t>
  </si>
  <si>
    <t>100% общего количества размещенных акций</t>
  </si>
  <si>
    <t>98,04% общего количества размещенных акций</t>
  </si>
  <si>
    <t>81,52% общего количества размещенных акций</t>
  </si>
  <si>
    <t>Виды деятельности / коды</t>
  </si>
  <si>
    <t>Регионы / коды</t>
  </si>
  <si>
    <t>00</t>
  </si>
  <si>
    <t>Екатеринбург</t>
  </si>
  <si>
    <t>01</t>
  </si>
  <si>
    <t>99</t>
  </si>
  <si>
    <t>Земельные участки Свердловской области</t>
  </si>
  <si>
    <t>Земельные участки Тверской области</t>
  </si>
  <si>
    <t>Земельные участки Псковской области</t>
  </si>
  <si>
    <t>ООО "Земельные активы"</t>
  </si>
  <si>
    <t>нет</t>
  </si>
  <si>
    <t>ООО "Инвестпроект"</t>
  </si>
  <si>
    <t>100 % долей в уставном капитале</t>
  </si>
  <si>
    <t>ИТОГО</t>
  </si>
  <si>
    <t>Активов АСВ в управлении</t>
  </si>
  <si>
    <t>99,99% общего количества размещенных акций</t>
  </si>
  <si>
    <t>ЗАО "Геленджик-Север"</t>
  </si>
  <si>
    <t>Стадия</t>
  </si>
  <si>
    <t>Стадии</t>
  </si>
  <si>
    <t>Прием в управление</t>
  </si>
  <si>
    <t>Управление бизнесом</t>
  </si>
  <si>
    <t>Реализация</t>
  </si>
  <si>
    <t>при совокупной стоимости, млн. руб.</t>
  </si>
  <si>
    <t>ООО "Консалтинг-Сервис-1"</t>
  </si>
  <si>
    <t>ЗАО "Адербиевка"</t>
  </si>
  <si>
    <t>ЗАО "Дивноморское"</t>
  </si>
  <si>
    <t>ЗАО "Дивный юг"</t>
  </si>
  <si>
    <t>ЗАО "Прасковеевка"</t>
  </si>
  <si>
    <t>ЗАО "Светлый"</t>
  </si>
  <si>
    <t>Год
реализации</t>
  </si>
  <si>
    <t>Земли Псков</t>
  </si>
  <si>
    <t>Земли Тверь</t>
  </si>
  <si>
    <t>Земли Екатеринбург</t>
  </si>
  <si>
    <t>1 зем. участок - единое землепользование (сельхозпроизводство)</t>
  </si>
  <si>
    <t>Помещения фитнес-центра (1444,7 кв. м.), подвал (23,4 кв. м.)</t>
  </si>
  <si>
    <t>6 торгово-офисных помещений (2192,2 кв. м.), 43 м/места (1 808,54 кв. м.)</t>
  </si>
  <si>
    <t>Рябиновая</t>
  </si>
  <si>
    <t>РАЗВИТИЕ</t>
  </si>
  <si>
    <t>Объект прав АСВ</t>
  </si>
  <si>
    <t>Внутреннее название
Актива / субактива</t>
  </si>
  <si>
    <t>Название Актива / субактива для АСВ</t>
  </si>
  <si>
    <t>00.1/01.0</t>
  </si>
  <si>
    <t>00.1/02.0</t>
  </si>
  <si>
    <t>00.1/03.0</t>
  </si>
  <si>
    <t>00.1/04.0</t>
  </si>
  <si>
    <t>00.1/05.0</t>
  </si>
  <si>
    <t>00.3/06.0</t>
  </si>
  <si>
    <t>00.4/07.0</t>
  </si>
  <si>
    <t>Москва и МО</t>
  </si>
  <si>
    <t>Павлово-Посадский р-н</t>
  </si>
  <si>
    <t>Щелковский р-н</t>
  </si>
  <si>
    <t>Наро-Фоминский р-н</t>
  </si>
  <si>
    <t>27 зем. участков (сельхозпроизводство)</t>
  </si>
  <si>
    <t>3 зем. участков (ИЖС)</t>
  </si>
  <si>
    <t>8 зем. участков (сельхозпроизводство)</t>
  </si>
  <si>
    <t>28 зем. участков (сельхозпроизводство)</t>
  </si>
  <si>
    <t>23 зем. участка (сельхозпроизводство)</t>
  </si>
  <si>
    <t>16 зем. участков (земли НП для ЖС)</t>
  </si>
  <si>
    <t>См. по субактивам</t>
  </si>
  <si>
    <t>Красногорский р-н</t>
  </si>
  <si>
    <t>Истринский р-н</t>
  </si>
  <si>
    <t>Егорьевский р-н</t>
  </si>
  <si>
    <t>Воскресенский р-н</t>
  </si>
  <si>
    <t>99.1/01.0</t>
  </si>
  <si>
    <t>99.1/02.0</t>
  </si>
  <si>
    <t>99.4/04.0</t>
  </si>
  <si>
    <t>99.4/05.0</t>
  </si>
  <si>
    <t>99.4/06.0</t>
  </si>
  <si>
    <t>МАКойл</t>
  </si>
  <si>
    <t>ВНСК</t>
  </si>
  <si>
    <t>ВНК</t>
  </si>
  <si>
    <t>Ермолинское</t>
  </si>
  <si>
    <t>Плодовитое</t>
  </si>
  <si>
    <t>Лычак</t>
  </si>
  <si>
    <t>Нижнечирск</t>
  </si>
  <si>
    <t>100% долей в уставном капитале (1 земельный участок категории «земли особо охраняемых территорий и объектов»)</t>
  </si>
  <si>
    <t>Учтены в стоимости ООО "Бриз"</t>
  </si>
  <si>
    <t>Учтена в стоимости
ОАО "СПП"</t>
  </si>
  <si>
    <t>02.1/02.0</t>
  </si>
  <si>
    <t>02.1/03.0</t>
  </si>
  <si>
    <t>02.1/06.0</t>
  </si>
  <si>
    <t>02.1/07.0</t>
  </si>
  <si>
    <t>02.2/04.0</t>
  </si>
  <si>
    <t>02.2/05.0</t>
  </si>
  <si>
    <t>02.3/08.0</t>
  </si>
  <si>
    <t>02.4/09.0</t>
  </si>
  <si>
    <t>02.5/10.0</t>
  </si>
  <si>
    <t>02.1/01.0</t>
  </si>
  <si>
    <t>01.3/01.0</t>
  </si>
  <si>
    <t>247 зем. участков (сельхозпроизводство)</t>
  </si>
  <si>
    <t>9 зем. участков (сельхозпроизводство)</t>
  </si>
  <si>
    <t>99.2/03.0</t>
  </si>
  <si>
    <t>99.2/03.1</t>
  </si>
  <si>
    <t>99.2/03.2</t>
  </si>
  <si>
    <t>99.2/03.3</t>
  </si>
  <si>
    <t>99.2/03.4</t>
  </si>
  <si>
    <t>99.2/03.5</t>
  </si>
  <si>
    <t>99.2/03.6</t>
  </si>
  <si>
    <t>99.2/03.7</t>
  </si>
  <si>
    <t>нет прогноза</t>
  </si>
  <si>
    <t>100 % акций (3 земельных участка категории "Земли населенных пунктов", 4 земельных участка категории "земли с/х назначения")</t>
  </si>
  <si>
    <t>100 % акций (5 земельных участков категории "земли с/х назначения")</t>
  </si>
  <si>
    <t>100 % акций (12 земельных участков категории "Земли населенных пунктов", 3 земельных участка категории "земли с/х назначения")</t>
  </si>
  <si>
    <t>100 % акций (101 земельный участок категории "Земли населенных пунктов", 4 земельных участка категории "земли с/х назначения")</t>
  </si>
  <si>
    <t>100 % акций (104 земельных участка категории "Земли населенных пунктов")</t>
  </si>
  <si>
    <t>100 % акций (6 земельных участков категории "Земли населенных пунктов", 13 земельных участков категории "земли с/х назначения")</t>
  </si>
  <si>
    <t>Имущество / площадь
земельных участков</t>
  </si>
  <si>
    <t>см. субактивы</t>
  </si>
  <si>
    <t>99.2/03.8</t>
  </si>
  <si>
    <t>Недвижимость (Ростов)</t>
  </si>
  <si>
    <t>2 земельных участка категории "Земли населенных пунктов", 189,57 га
4 земельных участка категории "Земли с/х назначения", 140,07 га</t>
  </si>
  <si>
    <t>Учтены в стоимости основного Актива</t>
  </si>
  <si>
    <t>• 5 жилых помещений (квартир) общей площадью 354,9 кв. м;
• земельный участок категории «земли населенных пунктов» площадью 6 133 кв. м;
• 21/100 доля в жилом помещении (квартире) общей площадью 155,6 кв. м.</t>
  </si>
  <si>
    <t xml:space="preserve">50,445% акций </t>
  </si>
  <si>
    <t>84,64% акций</t>
  </si>
  <si>
    <t xml:space="preserve">94,88% акций </t>
  </si>
  <si>
    <t xml:space="preserve">94,9% акций </t>
  </si>
  <si>
    <t xml:space="preserve">78,9% акций </t>
  </si>
  <si>
    <t>Земли Москвы и МО</t>
  </si>
  <si>
    <t>Москва</t>
  </si>
  <si>
    <t>00.4/07.1</t>
  </si>
  <si>
    <t>00.4/07.2</t>
  </si>
  <si>
    <t>00.4/07.3</t>
  </si>
  <si>
    <t>00.4/07.4</t>
  </si>
  <si>
    <t>00.4/07.5</t>
  </si>
  <si>
    <t>00.4/07.6</t>
  </si>
  <si>
    <t>00.4/07.7</t>
  </si>
  <si>
    <t>01.3/02.0</t>
  </si>
  <si>
    <t>01.3/03.0</t>
  </si>
  <si>
    <t>01.3/04.0</t>
  </si>
  <si>
    <t>01.3/05.0</t>
  </si>
  <si>
    <t>01.3/06.0</t>
  </si>
  <si>
    <t>Земли Москвы и Московской области</t>
  </si>
  <si>
    <t>Нижний Новгород</t>
  </si>
  <si>
    <t>99.4/04.1</t>
  </si>
  <si>
    <t>Фитнес-центр</t>
  </si>
  <si>
    <t>Машиноместа</t>
  </si>
  <si>
    <t>99.4/04.2</t>
  </si>
  <si>
    <t>36 зем. участков (сельхозпроизводство), 1454,5 га
3 зем. участка (дачное строительство), 76,5 га.</t>
  </si>
  <si>
    <t>ЗАКРЫТ</t>
  </si>
  <si>
    <t>Ж.А. Шабалина</t>
  </si>
  <si>
    <t>ИС "Нахабино"</t>
  </si>
  <si>
    <t>ИС "Заречье"</t>
  </si>
  <si>
    <t>Инвестиционное соглашение</t>
  </si>
  <si>
    <t>00.6/01.0</t>
  </si>
  <si>
    <t>00.6/02.0</t>
  </si>
  <si>
    <t>3 зем. участка (ИЖС)</t>
  </si>
  <si>
    <t>М.О.Российский</t>
  </si>
  <si>
    <t>ООО "АСВ ресурс"</t>
  </si>
  <si>
    <t>Д.И. Потынг</t>
  </si>
  <si>
    <t>М.О. Российский</t>
  </si>
  <si>
    <t>Маршал</t>
  </si>
  <si>
    <t>ООО "Маршал"</t>
  </si>
  <si>
    <t>99.4/04.3</t>
  </si>
  <si>
    <t>Замкнутая</t>
  </si>
  <si>
    <t>АСВ УА</t>
  </si>
  <si>
    <t>Доля в размере 100%</t>
  </si>
  <si>
    <t>ООО "АСВ УА"</t>
  </si>
  <si>
    <t>Управляющая / Удерживающая компания</t>
  </si>
  <si>
    <t>С.Н. Климов</t>
  </si>
  <si>
    <t>Недвижимость (Геленджик)</t>
  </si>
  <si>
    <t>6 земельных участков категории "Земли населенных пунктов", 13 земельных участков категории "земли с/х назначения")</t>
  </si>
  <si>
    <t>АСВ ресурс</t>
  </si>
  <si>
    <t>99.4/07.0</t>
  </si>
  <si>
    <t>Тольятти</t>
  </si>
  <si>
    <t>Ул. Тимирязева</t>
  </si>
  <si>
    <t>Ул. Б.Корнилова</t>
  </si>
  <si>
    <t>Ул. Замкнутая</t>
  </si>
  <si>
    <t>КП "Зеленый Город"</t>
  </si>
  <si>
    <t>Тимирязева</t>
  </si>
  <si>
    <t>Корнилова</t>
  </si>
  <si>
    <t>Зеленый город</t>
  </si>
  <si>
    <t>Квартира</t>
  </si>
  <si>
    <t>Нежилое помещение</t>
  </si>
  <si>
    <t>00.6/07.4</t>
  </si>
  <si>
    <t>00.5/08.0</t>
  </si>
  <si>
    <t>ЗПИФ "Агрокапитал"</t>
  </si>
  <si>
    <t>Агрокапитал</t>
  </si>
  <si>
    <t>00.3/04.0</t>
  </si>
  <si>
    <t>99.3/01.0</t>
  </si>
  <si>
    <t>99.3/01.4</t>
  </si>
  <si>
    <t>99.3/01.5</t>
  </si>
  <si>
    <t>99.3/01.6</t>
  </si>
  <si>
    <t>99.3/01.7</t>
  </si>
  <si>
    <t>01.1/01.0</t>
  </si>
  <si>
    <t>01.1/02.0</t>
  </si>
  <si>
    <t>01.1/03.0</t>
  </si>
  <si>
    <t>01.1/06.0</t>
  </si>
  <si>
    <t>01.1/07.0</t>
  </si>
  <si>
    <t>01.2/04.0</t>
  </si>
  <si>
    <t>01.2/05.0</t>
  </si>
  <si>
    <t>01.3/08.0</t>
  </si>
  <si>
    <t>01.4/09.0</t>
  </si>
  <si>
    <t>01.5/10.0</t>
  </si>
  <si>
    <t>99.1/03.0</t>
  </si>
  <si>
    <t>99.2/01.2</t>
  </si>
  <si>
    <t>99.2/01.3</t>
  </si>
  <si>
    <t>99.2/01.1</t>
  </si>
  <si>
    <t>99.4/01.8</t>
  </si>
  <si>
    <t>99.4/01.9</t>
  </si>
  <si>
    <t>00.1/06.0</t>
  </si>
  <si>
    <t>Учтены в стоимости ОАО "Машпродукция"</t>
  </si>
  <si>
    <t>Учтены в стоимости ОАО "СПП"</t>
  </si>
  <si>
    <t>Текущая процедура</t>
  </si>
  <si>
    <t>готовится оценка</t>
  </si>
  <si>
    <t>ведется оценка</t>
  </si>
  <si>
    <t>завершена оценка</t>
  </si>
  <si>
    <t>см. по субактивам</t>
  </si>
  <si>
    <t>2 участка</t>
  </si>
  <si>
    <t>Единица управленческого учета (Е2У) - актив или комплекс активов, способный (в том числе потенциально) самостоятельно генерировать поступление денежных средств</t>
  </si>
  <si>
    <t>Реестр Е2У - перечень всех Е2У Общества, который формируется и ведется на постоянной основе менеджментом Общества</t>
  </si>
  <si>
    <t>Программа отчуждения непрофильных активов - внутренний документ, отражающий основные подходы, принципы и механизм выявления и реализации непрофильных активов</t>
  </si>
  <si>
    <t>Анализ активов включает: подготовительный этап (выявление активов + объединение активов в Е2У), основной этап (определение профильности Е2У), этап определения профильности активов, включенных в состав Е2У</t>
  </si>
  <si>
    <t>Е2У, определенная как непрофильная, подлежит включению в Реестр непрофильных активов частично или комплексно (стр. 13)</t>
  </si>
  <si>
    <t>Способы реализации (отчуждения непрофильных активов: продажа, в том числе путем передачи по договору аренды с правом выкупа или по инвестиционному соглашению; безвозмездная передача (дарение); ликвидация</t>
  </si>
  <si>
    <t>Способы продажи непрофильных активов:
1. Аукцион (в том числе в электронной форме) - главным критерием является цена.
2. Конкурс (в том числе в электронной форме) - главным критерием являются лучшие условия продажи для продавца (в рамках заданных продавцом ограничений).
3. Публичное предложение (если аукцион/конкурс признаны несостоявшимися по причине отсутствия заявок) - последовательное снижение цены первоначального предложения на "шаг понижения" до цены отсечения. Если кто-либо из участников подтвердит цену предложения на одном из "шагов понижения", проводится аукцион с открытой формой подачи предложений для всех участников продажи.
4. Продажа непрофильных активов без объявления цены (если продажа путем публичного предложения не состоялась).</t>
  </si>
  <si>
    <t>Рекоменндуется реализовывать непрофильные активы по цене не ниже балансовой (остаточной) стоимости</t>
  </si>
  <si>
    <t>Способ продажи непрофильных активов определяется менеджментом и одобряется Советом директоров Общества</t>
  </si>
  <si>
    <t>Реестр непрофильных активов формируется и актуализируется менеджментом Общества, утверждается и переутверждается Советом директоров / Наблюдательным советом вслучае выявления новых непрофильнгых активов и по итогам завершения выполнения действующей Программы отчуждения непрофильных активов.</t>
  </si>
  <si>
    <t>Реестр непрофильных активов должен содержать 2 раздела:
1. Перечень непрофильных активов, в отношении которых Совет директоров (наблюдательный совет) определил необходимость их реализации.
2. Перечень непрофильных активов, в отношении которых Совет директоров (наблюдательный совет) принял решение об их сохранении в Обществе.</t>
  </si>
  <si>
    <t>Реестр непрофильных активов подлежит публицаии на сайте Общества не позднее трех рабочих дней с даты утверждения Советом директоров</t>
  </si>
  <si>
    <t>План мероприятий по реализации непрофильных активов - это внутренний документ, включающий в себя перечень непрофильных активов, планируемый к реализации в отчетном году, способы его реализации с поквартальной разбивкой, а также экономическое обоснование отчуждения</t>
  </si>
  <si>
    <t>Реестр непрофильных активов Общества - это перечень всех непрофильных активов</t>
  </si>
  <si>
    <t>Помимо разработки реестра непрофильных активов, менеджменту Общества следует ежегодно разрабатывать план мероприятий по реализации непрофильных активов с поквартальной детализацией, включающий:
- расчетные данные об ожидаемом экономическом эффекте от реализации непрофильных активов;
- информацию о возможных прочих выгодах и положительных влияниях на ход реализации стратегии / ДПР Общества;
- матрицу возможных рисков, возникающих для Общества в результате реализации непрофильных активов, с оценкой степени критичности рисков и минимизирующих риски факторов</t>
  </si>
  <si>
    <t>План мероприятий должен быть представлен на утверждение Совету директоров (наблюдательному совету) Общества</t>
  </si>
  <si>
    <t>Материнской компании следует распространить положения Методических указаний на свои подконтрольные организации</t>
  </si>
  <si>
    <r>
      <t xml:space="preserve">Непрофильные активы - активы, не участвующие в осуществлении основного вида деятельности и не соответствующие критериям профильности, установленным в Методике, включая акции (доли) в хозяйственных обществах </t>
    </r>
    <r>
      <rPr>
        <sz val="11"/>
        <color rgb="FFFF0000"/>
        <rFont val="Calibri"/>
        <family val="2"/>
        <charset val="204"/>
        <scheme val="minor"/>
      </rPr>
      <t>в размере менее 50% уставного капитала.</t>
    </r>
  </si>
  <si>
    <t>Нематериальные активы</t>
  </si>
  <si>
    <t>Результаты исследований и разработок</t>
  </si>
  <si>
    <t>Нематериальные поисковые активы</t>
  </si>
  <si>
    <t>Материальные поисковые активы</t>
  </si>
  <si>
    <t>Основные средства</t>
  </si>
  <si>
    <t>Доходные вложения в материальные ценности</t>
  </si>
  <si>
    <t>Финансовые вложения</t>
  </si>
  <si>
    <t>Отложенные налоговые активы</t>
  </si>
  <si>
    <t>Прочие внеоборотные активы</t>
  </si>
  <si>
    <t>Классификатор Е2У</t>
  </si>
  <si>
    <t>Производственный (сервисный) комплекс</t>
  </si>
  <si>
    <t>Недвижимость (земельные участки, здания, помещения, сооружения)</t>
  </si>
  <si>
    <t>02</t>
  </si>
  <si>
    <t>Недвижимость (земельные участки, здания, помещения, сооружения), сдаваемая в аренду</t>
  </si>
  <si>
    <t>Земельные участки</t>
  </si>
  <si>
    <t>Линейные сооружения</t>
  </si>
  <si>
    <t>Прочие объекты недвижимости</t>
  </si>
  <si>
    <t>Ценные бумаги, подконтрольное юридическое лицо</t>
  </si>
  <si>
    <t>Права и иные нематериальные активы</t>
  </si>
  <si>
    <t>Прочие Е2У</t>
  </si>
  <si>
    <t>03</t>
  </si>
  <si>
    <t>04</t>
  </si>
  <si>
    <t>05</t>
  </si>
  <si>
    <t>06</t>
  </si>
  <si>
    <t>07</t>
  </si>
  <si>
    <t>08</t>
  </si>
  <si>
    <t>09</t>
  </si>
  <si>
    <t>Классификатор внеоборотных активов</t>
  </si>
  <si>
    <t>Виды деятельности ДЗО</t>
  </si>
  <si>
    <t>Не применимо (иной вид Е2У)</t>
  </si>
  <si>
    <t>Код Е2У / актива
в составе Е2У</t>
  </si>
  <si>
    <t xml:space="preserve">ИТОГО (млн. руб.) </t>
  </si>
  <si>
    <t>605/0000</t>
  </si>
  <si>
    <t>Краткое наименование непрофильного актива (Е2У)</t>
  </si>
  <si>
    <t>Решение о сохранении / реализации  актива</t>
  </si>
  <si>
    <t>Способ реализации актива/сохранения актива</t>
  </si>
  <si>
    <t>Балансовая стоимость, руб.</t>
  </si>
  <si>
    <t>Сохранить</t>
  </si>
  <si>
    <t xml:space="preserve">    ПАО "Заречье" обеспечивает сохранность данного актива наряду с принадлежащими 
ПАО "Заречье" объектами недвижимого имущества, расположенными на территории производственно-складского комплекса по адресу: г. Москва, ул. Шоссейная, д. 90, стр. 14, в связи с чем расходы на сохранение данного актива отсутствуют и не прогнозируются в будущем.</t>
  </si>
  <si>
    <t xml:space="preserve">       Данный непрофильный актив был возведен в 2004 году силами работников ПАО "Заречье" с благословения Патриарха Московского и всея Руси Алексия II и представляет собой действующую деревянную часовню общей площадью 50 кв. м, расположенную на территории производственно-складского комплекса ПАО "Заречье" по адресу: г. Москва, ул. Шоссейная, д. 90, стр. 14.
       1-2 раза в месяц в часовне проводятся богослужения настоятелем Николо-Перервинского монастыря о. Владимиром. Часовня создает дополнительную духовную и эстетическую привлекательность для арендаторов ПАО "Заречье", снимает социальную напряженность, позволяет поддерживать доброжелательные отношения с соседствующими религиозными объединениями, в частности, с расположенным по соседству ставропигиальным Николо-Перервинским монастырем.
        В соответствии с условиями инвестиционного соглашения № 2014-0844/8 от 27.11.2014 г. (далее - Соглашение), заключенного между Агентством и ООО "МИЦ-Инвест", последнее обязано обеспечивать недопущение ухудшения состояния ПАО "Заречье", в том числе обязано обеспечивать сохранность имущества ПАО "Заречье", включая часовню.
        Правоустанавливающие документы на данный непрофильный актив отсутствуют.
        Обременения отсутствуют.
        Ввиду изложенного предлагается сохранить актив в собственности общества.</t>
  </si>
  <si>
    <t>Не применимо (иной вид деятельности)</t>
  </si>
  <si>
    <t>Часовня 
(основные средства)</t>
  </si>
  <si>
    <t>Генеральный директор ООО "Московский ипотечный центр-МИЦ" - 
управляющей организации ПАО "Заречье"                                                                                                                                                                                                                                                                   ______________________ А.М. Рябинский</t>
  </si>
  <si>
    <t>Реестр непрофильных активов (единиц управленческого учета, далее - Е2У*)
Публичного акционерного общества"Заречье"
по состоянию на 31.03.2018</t>
  </si>
  <si>
    <t>Наименование 
непрофильного актива (Е2У)</t>
  </si>
  <si>
    <t>Код вида Е2У</t>
  </si>
  <si>
    <t>Вид Е2У</t>
  </si>
  <si>
    <t>Вид деятельности, к которой относится Е2У</t>
  </si>
  <si>
    <t>Описание Е2У, сведения о правоустанавливающих документах и обременениях</t>
  </si>
  <si>
    <t>Утвержден:
Решением Совета директоров ПАО "Заречье"
(Протокол от 22 июня 2018 г. № б/н)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</si>
</sst>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#,##0.0000_ ;[Red]\-#,##0.0000\ 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92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1" fillId="0" borderId="0" xfId="0" applyFont="1"/>
    <xf numFmtId="0" fontId="1" fillId="0" borderId="0" xfId="0" applyFont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2" fillId="0" borderId="0" xfId="0" applyFont="1" applyAlignment="1">
      <alignment vertical="top"/>
    </xf>
    <xf numFmtId="49" fontId="4" fillId="0" borderId="0" xfId="0" applyNumberFormat="1" applyFont="1" applyAlignment="1">
      <alignment horizontal="left" vertical="top"/>
    </xf>
    <xf numFmtId="0" fontId="4" fillId="0" borderId="0" xfId="0" applyFont="1" applyFill="1" applyBorder="1" applyAlignment="1">
      <alignment horizontal="left" vertical="top" wrapText="1"/>
    </xf>
    <xf numFmtId="49" fontId="4" fillId="0" borderId="0" xfId="0" applyNumberFormat="1" applyFont="1" applyFill="1" applyAlignment="1">
      <alignment vertical="top"/>
    </xf>
    <xf numFmtId="0" fontId="5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top"/>
    </xf>
    <xf numFmtId="49" fontId="0" fillId="0" borderId="0" xfId="0" applyNumberFormat="1" applyAlignment="1">
      <alignment horizontal="right"/>
    </xf>
    <xf numFmtId="164" fontId="4" fillId="0" borderId="0" xfId="0" applyNumberFormat="1" applyFont="1" applyAlignment="1">
      <alignment horizontal="right" vertical="top"/>
    </xf>
    <xf numFmtId="0" fontId="4" fillId="0" borderId="0" xfId="0" applyNumberFormat="1" applyFont="1" applyAlignment="1">
      <alignment vertical="top"/>
    </xf>
    <xf numFmtId="0" fontId="4" fillId="0" borderId="0" xfId="0" applyNumberFormat="1" applyFont="1" applyFill="1" applyAlignment="1">
      <alignment vertical="top"/>
    </xf>
    <xf numFmtId="0" fontId="4" fillId="0" borderId="0" xfId="0" applyNumberFormat="1" applyFont="1" applyAlignment="1">
      <alignment horizontal="right" vertical="top"/>
    </xf>
    <xf numFmtId="0" fontId="1" fillId="0" borderId="0" xfId="0" applyFont="1" applyAlignment="1">
      <alignment horizontal="right" vertical="top"/>
    </xf>
    <xf numFmtId="164" fontId="1" fillId="0" borderId="0" xfId="0" applyNumberFormat="1" applyFont="1" applyAlignment="1">
      <alignment horizontal="right" vertical="top"/>
    </xf>
    <xf numFmtId="164" fontId="4" fillId="0" borderId="0" xfId="0" applyNumberFormat="1" applyFont="1" applyFill="1" applyAlignment="1">
      <alignment horizontal="right" vertical="top"/>
    </xf>
    <xf numFmtId="164" fontId="4" fillId="0" borderId="0" xfId="0" applyNumberFormat="1" applyFont="1" applyFill="1" applyAlignment="1">
      <alignment horizontal="right" vertical="top" wrapText="1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right" vertical="top"/>
    </xf>
    <xf numFmtId="0" fontId="4" fillId="0" borderId="0" xfId="0" applyNumberFormat="1" applyFont="1" applyFill="1" applyAlignment="1">
      <alignment horizontal="right" vertical="top"/>
    </xf>
    <xf numFmtId="0" fontId="0" fillId="0" borderId="0" xfId="0" applyFill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3" fillId="0" borderId="0" xfId="0" applyFont="1" applyFill="1" applyBorder="1" applyAlignment="1">
      <alignment vertical="top" wrapText="1"/>
    </xf>
    <xf numFmtId="165" fontId="4" fillId="0" borderId="0" xfId="0" applyNumberFormat="1" applyFont="1" applyFill="1" applyAlignment="1">
      <alignment horizontal="right" vertical="top"/>
    </xf>
    <xf numFmtId="0" fontId="4" fillId="0" borderId="0" xfId="0" applyNumberFormat="1" applyFont="1" applyFill="1" applyAlignment="1">
      <alignment horizontal="center" vertical="top"/>
    </xf>
    <xf numFmtId="164" fontId="4" fillId="0" borderId="0" xfId="0" applyNumberFormat="1" applyFont="1" applyFill="1" applyAlignment="1">
      <alignment horizontal="right" vertical="top"/>
    </xf>
    <xf numFmtId="164" fontId="4" fillId="0" borderId="0" xfId="0" applyNumberFormat="1" applyFont="1" applyFill="1" applyAlignment="1">
      <alignment horizontal="right" vertical="top"/>
    </xf>
    <xf numFmtId="0" fontId="4" fillId="0" borderId="0" xfId="0" applyFont="1" applyFill="1" applyAlignment="1">
      <alignment horizontal="left" vertical="top" indent="1"/>
    </xf>
    <xf numFmtId="0" fontId="4" fillId="0" borderId="0" xfId="0" applyFont="1" applyFill="1" applyBorder="1" applyAlignment="1">
      <alignment horizontal="left" vertical="top" indent="1"/>
    </xf>
    <xf numFmtId="164" fontId="0" fillId="0" borderId="0" xfId="0" applyNumberFormat="1" applyFill="1" applyAlignment="1">
      <alignment vertical="top"/>
    </xf>
    <xf numFmtId="164" fontId="4" fillId="0" borderId="0" xfId="0" applyNumberFormat="1" applyFont="1" applyFill="1" applyAlignment="1">
      <alignment horizontal="right" vertical="top"/>
    </xf>
    <xf numFmtId="164" fontId="4" fillId="0" borderId="0" xfId="0" applyNumberFormat="1" applyFont="1" applyFill="1" applyAlignment="1">
      <alignment horizontal="right" vertical="top"/>
    </xf>
    <xf numFmtId="164" fontId="4" fillId="0" borderId="0" xfId="0" applyNumberFormat="1" applyFont="1" applyFill="1" applyAlignment="1">
      <alignment horizontal="right" vertical="top"/>
    </xf>
    <xf numFmtId="164" fontId="4" fillId="0" borderId="0" xfId="0" applyNumberFormat="1" applyFont="1" applyFill="1" applyAlignment="1">
      <alignment horizontal="right" vertical="top"/>
    </xf>
    <xf numFmtId="0" fontId="5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164" fontId="4" fillId="2" borderId="0" xfId="0" applyNumberFormat="1" applyFont="1" applyFill="1" applyAlignment="1">
      <alignment horizontal="right" vertical="top"/>
    </xf>
    <xf numFmtId="0" fontId="4" fillId="2" borderId="0" xfId="0" applyNumberFormat="1" applyFont="1" applyFill="1" applyAlignment="1">
      <alignment horizontal="right" vertical="top"/>
    </xf>
    <xf numFmtId="0" fontId="4" fillId="2" borderId="0" xfId="0" applyNumberFormat="1" applyFont="1" applyFill="1" applyAlignment="1">
      <alignment vertical="top"/>
    </xf>
    <xf numFmtId="0" fontId="3" fillId="2" borderId="0" xfId="0" applyFont="1" applyFill="1" applyBorder="1" applyAlignment="1">
      <alignment horizontal="left" vertical="top" wrapText="1"/>
    </xf>
    <xf numFmtId="165" fontId="4" fillId="2" borderId="0" xfId="0" applyNumberFormat="1" applyFont="1" applyFill="1" applyAlignment="1">
      <alignment horizontal="right" vertical="top"/>
    </xf>
    <xf numFmtId="0" fontId="0" fillId="0" borderId="0" xfId="0" applyAlignment="1">
      <alignment horizontal="right" vertical="top"/>
    </xf>
    <xf numFmtId="0" fontId="0" fillId="2" borderId="0" xfId="0" applyFill="1" applyAlignment="1">
      <alignment horizontal="right" vertical="top"/>
    </xf>
    <xf numFmtId="0" fontId="2" fillId="2" borderId="0" xfId="0" applyFont="1" applyFill="1" applyAlignment="1">
      <alignment vertical="top"/>
    </xf>
    <xf numFmtId="14" fontId="7" fillId="0" borderId="0" xfId="1" applyNumberFormat="1" applyAlignment="1">
      <alignment vertical="top"/>
    </xf>
    <xf numFmtId="0" fontId="8" fillId="0" borderId="0" xfId="0" applyFont="1"/>
    <xf numFmtId="14" fontId="7" fillId="0" borderId="0" xfId="1" applyNumberFormat="1" applyFill="1" applyAlignment="1">
      <alignment vertical="top"/>
    </xf>
    <xf numFmtId="14" fontId="7" fillId="2" borderId="0" xfId="1" applyNumberFormat="1" applyFill="1" applyAlignment="1">
      <alignment vertical="top"/>
    </xf>
    <xf numFmtId="0" fontId="0" fillId="0" borderId="0" xfId="0" applyAlignment="1">
      <alignment wrapText="1"/>
    </xf>
    <xf numFmtId="0" fontId="0" fillId="0" borderId="0" xfId="0" applyAlignment="1"/>
    <xf numFmtId="0" fontId="11" fillId="0" borderId="0" xfId="0" applyFont="1" applyFill="1" applyAlignment="1">
      <alignment vertical="top"/>
    </xf>
    <xf numFmtId="0" fontId="11" fillId="0" borderId="0" xfId="0" applyFont="1" applyFill="1" applyAlignment="1">
      <alignment horizontal="left" vertical="top"/>
    </xf>
    <xf numFmtId="0" fontId="1" fillId="0" borderId="0" xfId="0" applyFont="1" applyAlignment="1">
      <alignment wrapText="1"/>
    </xf>
    <xf numFmtId="0" fontId="0" fillId="0" borderId="0" xfId="0" applyFont="1"/>
    <xf numFmtId="0" fontId="12" fillId="2" borderId="0" xfId="0" applyFont="1" applyFill="1" applyAlignment="1">
      <alignment horizontal="left" vertical="top"/>
    </xf>
    <xf numFmtId="0" fontId="11" fillId="2" borderId="0" xfId="0" applyFont="1" applyFill="1" applyAlignment="1">
      <alignment horizontal="left" vertical="top"/>
    </xf>
    <xf numFmtId="164" fontId="10" fillId="2" borderId="0" xfId="0" applyNumberFormat="1" applyFont="1" applyFill="1" applyAlignment="1">
      <alignment horizontal="right" vertical="top"/>
    </xf>
    <xf numFmtId="0" fontId="11" fillId="2" borderId="0" xfId="0" applyFont="1" applyFill="1" applyAlignment="1">
      <alignment vertical="top"/>
    </xf>
    <xf numFmtId="0" fontId="10" fillId="2" borderId="0" xfId="0" applyFont="1" applyFill="1" applyAlignment="1">
      <alignment horizontal="right" vertical="top"/>
    </xf>
    <xf numFmtId="0" fontId="11" fillId="0" borderId="0" xfId="0" applyFont="1" applyFill="1" applyAlignment="1">
      <alignment horizontal="left" vertical="top" wrapText="1"/>
    </xf>
    <xf numFmtId="0" fontId="10" fillId="0" borderId="1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right" vertical="top" wrapText="1"/>
    </xf>
    <xf numFmtId="0" fontId="11" fillId="0" borderId="4" xfId="0" applyFont="1" applyFill="1" applyBorder="1" applyAlignment="1">
      <alignment horizontal="left" vertical="top" wrapText="1"/>
    </xf>
    <xf numFmtId="0" fontId="11" fillId="0" borderId="4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left" vertical="top"/>
    </xf>
    <xf numFmtId="49" fontId="11" fillId="0" borderId="4" xfId="0" quotePrefix="1" applyNumberFormat="1" applyFont="1" applyFill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4" xfId="0" applyFont="1" applyFill="1" applyBorder="1" applyAlignment="1">
      <alignment horizontal="center" vertical="top" wrapText="1"/>
    </xf>
    <xf numFmtId="164" fontId="11" fillId="0" borderId="4" xfId="0" applyNumberFormat="1" applyFont="1" applyFill="1" applyBorder="1" applyAlignment="1">
      <alignment horizontal="center" vertical="top"/>
    </xf>
    <xf numFmtId="0" fontId="10" fillId="0" borderId="0" xfId="0" applyFont="1" applyFill="1" applyAlignment="1">
      <alignment horizontal="left" vertical="top"/>
    </xf>
    <xf numFmtId="0" fontId="10" fillId="0" borderId="0" xfId="0" applyFont="1" applyFill="1" applyAlignment="1">
      <alignment vertical="top"/>
    </xf>
    <xf numFmtId="0" fontId="10" fillId="0" borderId="0" xfId="0" applyFont="1" applyFill="1" applyAlignment="1">
      <alignment horizontal="left" vertical="center"/>
    </xf>
    <xf numFmtId="0" fontId="11" fillId="0" borderId="4" xfId="0" applyFont="1" applyBorder="1" applyAlignment="1">
      <alignment vertical="top" wrapText="1"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 applyAlignment="1">
      <alignment vertical="center"/>
    </xf>
    <xf numFmtId="164" fontId="4" fillId="0" borderId="0" xfId="0" applyNumberFormat="1" applyFont="1" applyFill="1" applyAlignment="1">
      <alignment horizontal="center" vertical="top"/>
    </xf>
    <xf numFmtId="0" fontId="0" fillId="0" borderId="0" xfId="0" applyAlignment="1">
      <alignment horizontal="center" vertical="top"/>
    </xf>
    <xf numFmtId="164" fontId="4" fillId="0" borderId="0" xfId="0" applyNumberFormat="1" applyFont="1" applyFill="1" applyAlignment="1">
      <alignment horizontal="right" vertical="top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sv.org.ru/sales/for_recovery/news/398749/" TargetMode="External"/><Relationship Id="rId13" Type="http://schemas.openxmlformats.org/officeDocument/2006/relationships/hyperlink" Target="http://www.asv.org.ru/sales/for_recovery/news/385217/" TargetMode="External"/><Relationship Id="rId18" Type="http://schemas.openxmlformats.org/officeDocument/2006/relationships/printerSettings" Target="../printerSettings/printerSettings2.bin"/><Relationship Id="rId3" Type="http://schemas.openxmlformats.org/officeDocument/2006/relationships/hyperlink" Target="http://asv-pm.ru/prodazha/oao-lychakgeologiia/" TargetMode="External"/><Relationship Id="rId7" Type="http://schemas.openxmlformats.org/officeDocument/2006/relationships/hyperlink" Target="http://www.asv.org.ru/sales/for_recovery/news/398749/" TargetMode="External"/><Relationship Id="rId12" Type="http://schemas.openxmlformats.org/officeDocument/2006/relationships/hyperlink" Target="http://www.asv.org.ru/sales/for_recovery/news/389477/" TargetMode="External"/><Relationship Id="rId17" Type="http://schemas.openxmlformats.org/officeDocument/2006/relationships/hyperlink" Target="http://www.asv.org.ru/sales/for_recovery/news/400693/" TargetMode="External"/><Relationship Id="rId2" Type="http://schemas.openxmlformats.org/officeDocument/2006/relationships/hyperlink" Target="http://asv-pm.ru/prodazha/oao-volzhskaya-nefteservisnaya-kompaniya-8464-akci/" TargetMode="External"/><Relationship Id="rId16" Type="http://schemas.openxmlformats.org/officeDocument/2006/relationships/hyperlink" Target="http://www.asv.org.ru/sales/for_recovery/news/388245/" TargetMode="External"/><Relationship Id="rId1" Type="http://schemas.openxmlformats.org/officeDocument/2006/relationships/hyperlink" Target="http://asv-pm.ru/kompaniya/novosti/ooo-asv-resurs_8/" TargetMode="External"/><Relationship Id="rId6" Type="http://schemas.openxmlformats.org/officeDocument/2006/relationships/hyperlink" Target="http://www.asv.org.ru/sales/for_recovery/news/397577/" TargetMode="External"/><Relationship Id="rId11" Type="http://schemas.openxmlformats.org/officeDocument/2006/relationships/hyperlink" Target="http://www.asv.org.ru/sales/for_recovery/news/391155/" TargetMode="External"/><Relationship Id="rId5" Type="http://schemas.openxmlformats.org/officeDocument/2006/relationships/hyperlink" Target="http://www.asv.org.ru/sales/for_recovery/news/402769/" TargetMode="External"/><Relationship Id="rId15" Type="http://schemas.openxmlformats.org/officeDocument/2006/relationships/hyperlink" Target="http://www.asv.org.ru/sales/for_recovery/news/401307/" TargetMode="External"/><Relationship Id="rId10" Type="http://schemas.openxmlformats.org/officeDocument/2006/relationships/hyperlink" Target="http://www.asv.org.ru/sales/for_recovery/news/391834/" TargetMode="External"/><Relationship Id="rId4" Type="http://schemas.openxmlformats.org/officeDocument/2006/relationships/hyperlink" Target="http://www.asv.org.ru/sales/for_recovery/news/402769/" TargetMode="External"/><Relationship Id="rId9" Type="http://schemas.openxmlformats.org/officeDocument/2006/relationships/hyperlink" Target="http://www.asv.org.ru/sales/for_recovery/news/396921/" TargetMode="External"/><Relationship Id="rId14" Type="http://schemas.openxmlformats.org/officeDocument/2006/relationships/hyperlink" Target="http://www.asv.org.ru/sales/for_recovery/news/385217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P54"/>
  <sheetViews>
    <sheetView zoomScale="95" zoomScaleNormal="95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B61" sqref="B61"/>
    </sheetView>
  </sheetViews>
  <sheetFormatPr defaultColWidth="9.140625" defaultRowHeight="15" outlineLevelRow="1" outlineLevelCol="1" x14ac:dyDescent="0.25"/>
  <cols>
    <col min="1" max="1" width="8.85546875" style="1" bestFit="1" customWidth="1"/>
    <col min="2" max="2" width="23.28515625" style="1" customWidth="1"/>
    <col min="3" max="3" width="39.85546875" style="1" customWidth="1"/>
    <col min="4" max="4" width="14.140625" style="1" customWidth="1"/>
    <col min="5" max="5" width="19.7109375" style="1" hidden="1" customWidth="1"/>
    <col min="6" max="6" width="60.140625" style="1" customWidth="1"/>
    <col min="7" max="7" width="38.42578125" style="1" bestFit="1" customWidth="1"/>
    <col min="8" max="8" width="22.28515625" style="1" customWidth="1" outlineLevel="1"/>
    <col min="9" max="9" width="17" style="1" customWidth="1" outlineLevel="1"/>
    <col min="10" max="10" width="23" style="1" customWidth="1" outlineLevel="1"/>
    <col min="11" max="11" width="20.42578125" style="1" customWidth="1" outlineLevel="1"/>
    <col min="12" max="12" width="22.7109375" style="1" customWidth="1" outlineLevel="1"/>
    <col min="13" max="13" width="13.140625" style="1" customWidth="1"/>
    <col min="14" max="14" width="14.7109375" style="2" bestFit="1" customWidth="1"/>
    <col min="15" max="16384" width="9.140625" style="2"/>
  </cols>
  <sheetData>
    <row r="1" spans="1:14" ht="30" x14ac:dyDescent="0.25">
      <c r="A1" s="5" t="s">
        <v>16</v>
      </c>
      <c r="B1" s="5" t="s">
        <v>95</v>
      </c>
      <c r="C1" s="5" t="s">
        <v>96</v>
      </c>
      <c r="D1" s="5" t="s">
        <v>18</v>
      </c>
      <c r="E1" s="5" t="s">
        <v>73</v>
      </c>
      <c r="F1" s="5" t="s">
        <v>94</v>
      </c>
      <c r="G1" s="5" t="s">
        <v>28</v>
      </c>
      <c r="H1" s="5" t="s">
        <v>162</v>
      </c>
      <c r="I1" s="5" t="s">
        <v>22</v>
      </c>
      <c r="J1" s="5" t="s">
        <v>23</v>
      </c>
      <c r="K1" s="5" t="s">
        <v>24</v>
      </c>
      <c r="L1" s="5" t="s">
        <v>25</v>
      </c>
      <c r="M1" s="5" t="s">
        <v>85</v>
      </c>
    </row>
    <row r="2" spans="1:14" hidden="1" x14ac:dyDescent="0.25">
      <c r="A2" s="9" t="s">
        <v>97</v>
      </c>
      <c r="B2" s="10" t="s">
        <v>8</v>
      </c>
      <c r="C2" s="10" t="s">
        <v>195</v>
      </c>
      <c r="D2" s="10"/>
      <c r="E2" s="6"/>
      <c r="F2" s="6" t="s">
        <v>53</v>
      </c>
      <c r="G2" s="6" t="str">
        <f>VLOOKUP(VALUE(MID(A2,4,1)),Справочники!$A$2:$B$7,2)</f>
        <v>Предоставление имущества в аренду</v>
      </c>
      <c r="H2" s="6"/>
      <c r="I2" s="21"/>
      <c r="J2" s="21"/>
      <c r="K2" s="21"/>
      <c r="L2" s="21"/>
      <c r="M2" s="16"/>
    </row>
    <row r="3" spans="1:14" hidden="1" x14ac:dyDescent="0.25">
      <c r="A3" s="9" t="s">
        <v>98</v>
      </c>
      <c r="B3" s="10" t="s">
        <v>0</v>
      </c>
      <c r="C3" s="10" t="s">
        <v>195</v>
      </c>
      <c r="D3" s="10"/>
      <c r="E3" s="6"/>
      <c r="F3" s="6" t="s">
        <v>55</v>
      </c>
      <c r="G3" s="6" t="str">
        <f>VLOOKUP(VALUE(MID(A3,4,1)),Справочники!$A$2:$B$7,2)</f>
        <v>Предоставление имущества в аренду</v>
      </c>
      <c r="H3" s="6"/>
      <c r="I3" s="15">
        <v>1300000000</v>
      </c>
      <c r="J3" s="15">
        <v>1300000000</v>
      </c>
      <c r="K3" s="15">
        <v>900000000</v>
      </c>
      <c r="L3" s="15">
        <v>1370000000</v>
      </c>
      <c r="M3" s="16">
        <v>2017</v>
      </c>
    </row>
    <row r="4" spans="1:14" hidden="1" x14ac:dyDescent="0.25">
      <c r="A4" s="9" t="s">
        <v>99</v>
      </c>
      <c r="B4" s="10" t="s">
        <v>14</v>
      </c>
      <c r="C4" s="10" t="s">
        <v>195</v>
      </c>
      <c r="D4" s="10"/>
      <c r="E4" s="6"/>
      <c r="F4" s="6" t="s">
        <v>54</v>
      </c>
      <c r="G4" s="6" t="str">
        <f>VLOOKUP(VALUE(MID(A4,4,1)),Справочники!$A$2:$B$7,2)</f>
        <v>Предоставление имущества в аренду</v>
      </c>
      <c r="H4" s="6"/>
      <c r="I4" s="15">
        <v>500000000</v>
      </c>
      <c r="J4" s="15">
        <v>500000000</v>
      </c>
      <c r="K4" s="15">
        <v>250000000</v>
      </c>
      <c r="L4" s="15">
        <v>250000000</v>
      </c>
      <c r="M4" s="17">
        <v>2014</v>
      </c>
    </row>
    <row r="5" spans="1:14" hidden="1" x14ac:dyDescent="0.25">
      <c r="A5" s="9" t="s">
        <v>100</v>
      </c>
      <c r="B5" s="10" t="s">
        <v>17</v>
      </c>
      <c r="C5" s="10" t="s">
        <v>195</v>
      </c>
      <c r="D5" s="10"/>
      <c r="E5" s="6"/>
      <c r="F5" s="6" t="s">
        <v>53</v>
      </c>
      <c r="G5" s="6" t="str">
        <f>VLOOKUP(VALUE(MID(A5,4,1)),Справочники!$A$2:$B$7,2)</f>
        <v>Предоставление имущества в аренду</v>
      </c>
      <c r="H5" s="6"/>
      <c r="I5" s="15">
        <v>87660000</v>
      </c>
      <c r="J5" s="15">
        <v>87660000</v>
      </c>
      <c r="K5" s="15">
        <v>88000000</v>
      </c>
      <c r="L5" s="15">
        <v>88000000</v>
      </c>
      <c r="M5" s="17">
        <v>2014</v>
      </c>
    </row>
    <row r="6" spans="1:14" hidden="1" x14ac:dyDescent="0.25">
      <c r="A6" s="9" t="s">
        <v>101</v>
      </c>
      <c r="B6" s="10" t="s">
        <v>92</v>
      </c>
      <c r="C6" s="10" t="s">
        <v>48</v>
      </c>
      <c r="D6" s="10"/>
      <c r="E6" s="6"/>
      <c r="F6" s="10" t="s">
        <v>48</v>
      </c>
      <c r="G6" s="6" t="str">
        <f>VLOOKUP(VALUE(MID(A6,4,1)),Справочники!$A$2:$B$7,2)</f>
        <v>Предоставление имущества в аренду</v>
      </c>
      <c r="H6" s="6"/>
      <c r="I6" s="15" t="s">
        <v>66</v>
      </c>
      <c r="J6" s="15" t="s">
        <v>66</v>
      </c>
      <c r="K6" s="21"/>
      <c r="L6" s="21"/>
      <c r="M6" s="18" t="s">
        <v>66</v>
      </c>
    </row>
    <row r="7" spans="1:14" s="3" customFormat="1" x14ac:dyDescent="0.25">
      <c r="A7" s="9" t="s">
        <v>102</v>
      </c>
      <c r="B7" s="12" t="s">
        <v>13</v>
      </c>
      <c r="C7" s="12" t="s">
        <v>65</v>
      </c>
      <c r="D7" s="12" t="s">
        <v>38</v>
      </c>
      <c r="E7" s="7"/>
      <c r="F7" s="6" t="s">
        <v>44</v>
      </c>
      <c r="G7" s="6" t="str">
        <f>VLOOKUP(VALUE(MID(A7,4,1)),Справочники!$A$2:$B$7,2)</f>
        <v>Управляющая / Удерживающая компания</v>
      </c>
      <c r="H7" s="6" t="s">
        <v>48</v>
      </c>
      <c r="I7" s="21">
        <v>100000</v>
      </c>
      <c r="J7" s="21">
        <v>100000</v>
      </c>
      <c r="K7" s="21">
        <v>0</v>
      </c>
      <c r="L7" s="21">
        <v>0</v>
      </c>
      <c r="M7" s="25" t="s">
        <v>66</v>
      </c>
    </row>
    <row r="8" spans="1:14" s="3" customFormat="1" x14ac:dyDescent="0.25">
      <c r="A8" s="9" t="s">
        <v>103</v>
      </c>
      <c r="B8" s="12" t="s">
        <v>174</v>
      </c>
      <c r="C8" s="12" t="s">
        <v>188</v>
      </c>
      <c r="D8" s="12" t="s">
        <v>38</v>
      </c>
      <c r="E8" s="7"/>
      <c r="F8" s="6" t="s">
        <v>114</v>
      </c>
      <c r="G8" s="6" t="str">
        <f>VLOOKUP(VALUE(MID(A8,4,1)),Справочники!$A$2:$B$7,2)</f>
        <v>Объект недвижимости</v>
      </c>
      <c r="H8" s="6"/>
      <c r="I8" s="21"/>
      <c r="J8" s="21"/>
      <c r="K8" s="21"/>
      <c r="L8" s="21"/>
      <c r="M8" s="16"/>
    </row>
    <row r="9" spans="1:14" s="3" customFormat="1" ht="15" hidden="1" customHeight="1" outlineLevel="1" x14ac:dyDescent="0.25">
      <c r="A9" s="9" t="s">
        <v>176</v>
      </c>
      <c r="B9" s="12" t="s">
        <v>118</v>
      </c>
      <c r="C9" s="10" t="s">
        <v>195</v>
      </c>
      <c r="D9" s="12"/>
      <c r="E9" s="7"/>
      <c r="F9" s="6" t="s">
        <v>112</v>
      </c>
      <c r="G9" s="6" t="str">
        <f>VLOOKUP(VALUE(MID(A9,4,1)),Справочники!$A$2:$B$7,2)</f>
        <v>Объект недвижимости</v>
      </c>
      <c r="H9" s="29">
        <v>695.35130000000004</v>
      </c>
      <c r="I9" s="21">
        <v>594735945.99000001</v>
      </c>
      <c r="J9" s="21">
        <v>594735945.99000001</v>
      </c>
      <c r="K9" s="21">
        <v>55628104</v>
      </c>
      <c r="L9" s="21">
        <v>166820931.44999999</v>
      </c>
      <c r="M9" s="17">
        <v>2020</v>
      </c>
    </row>
    <row r="10" spans="1:14" s="3" customFormat="1" ht="15" hidden="1" customHeight="1" outlineLevel="1" x14ac:dyDescent="0.25">
      <c r="A10" s="9" t="s">
        <v>177</v>
      </c>
      <c r="B10" s="12" t="s">
        <v>117</v>
      </c>
      <c r="C10" s="10" t="s">
        <v>195</v>
      </c>
      <c r="D10" s="12"/>
      <c r="E10" s="7"/>
      <c r="F10" s="7" t="s">
        <v>111</v>
      </c>
      <c r="G10" s="6" t="str">
        <f>VLOOKUP(VALUE(MID(A10,4,1)),Справочники!$A$2:$B$7,2)</f>
        <v>Объект недвижимости</v>
      </c>
      <c r="H10" s="29">
        <v>2010.0420999999999</v>
      </c>
      <c r="I10" s="21">
        <v>1313626195.1700001</v>
      </c>
      <c r="J10" s="21">
        <v>1313626195.1700001</v>
      </c>
      <c r="K10" s="21">
        <f>400*201004.21</f>
        <v>80401684</v>
      </c>
      <c r="L10" s="21">
        <v>525425004.94</v>
      </c>
      <c r="M10" s="17">
        <v>2015</v>
      </c>
    </row>
    <row r="11" spans="1:14" s="3" customFormat="1" ht="15" hidden="1" customHeight="1" outlineLevel="1" x14ac:dyDescent="0.25">
      <c r="A11" s="9" t="s">
        <v>178</v>
      </c>
      <c r="B11" s="12" t="s">
        <v>116</v>
      </c>
      <c r="C11" s="10" t="s">
        <v>195</v>
      </c>
      <c r="D11" s="12"/>
      <c r="E11" s="7"/>
      <c r="F11" s="7" t="s">
        <v>110</v>
      </c>
      <c r="G11" s="6" t="str">
        <f>VLOOKUP(VALUE(MID(A11,4,1)),Справочники!$A$2:$B$7,2)</f>
        <v>Объект недвижимости</v>
      </c>
      <c r="H11" s="29">
        <v>84.551699999999997</v>
      </c>
      <c r="I11" s="21">
        <v>565510705.92999995</v>
      </c>
      <c r="J11" s="21">
        <v>565510705.92999995</v>
      </c>
      <c r="K11" s="21">
        <v>54958605</v>
      </c>
      <c r="L11" s="21">
        <v>269060419.74000001</v>
      </c>
      <c r="M11" s="17">
        <v>2017</v>
      </c>
    </row>
    <row r="12" spans="1:14" s="3" customFormat="1" ht="15" hidden="1" customHeight="1" outlineLevel="1" x14ac:dyDescent="0.25">
      <c r="A12" s="9" t="s">
        <v>179</v>
      </c>
      <c r="B12" s="12" t="s">
        <v>115</v>
      </c>
      <c r="C12" s="10" t="s">
        <v>195</v>
      </c>
      <c r="D12" s="12"/>
      <c r="E12" s="7"/>
      <c r="F12" s="7" t="s">
        <v>109</v>
      </c>
      <c r="G12" s="6" t="str">
        <f>VLOOKUP(VALUE(MID(A12,4,1)),Справочники!$A$2:$B$7,2)</f>
        <v>Объект недвижимости</v>
      </c>
      <c r="H12" s="29">
        <v>41</v>
      </c>
      <c r="I12" s="21">
        <v>1949439300</v>
      </c>
      <c r="J12" s="21">
        <v>1949439300</v>
      </c>
      <c r="K12" s="21">
        <v>861000000</v>
      </c>
      <c r="L12" s="32">
        <v>1949439300</v>
      </c>
      <c r="M12" s="17">
        <v>2016</v>
      </c>
    </row>
    <row r="13" spans="1:14" s="3" customFormat="1" ht="15" customHeight="1" outlineLevel="1" x14ac:dyDescent="0.25">
      <c r="A13" s="9" t="s">
        <v>180</v>
      </c>
      <c r="B13" s="12" t="s">
        <v>175</v>
      </c>
      <c r="C13" s="10" t="s">
        <v>66</v>
      </c>
      <c r="D13" s="12" t="s">
        <v>38</v>
      </c>
      <c r="E13" s="7"/>
      <c r="F13" s="6" t="s">
        <v>113</v>
      </c>
      <c r="G13" s="6" t="str">
        <f>VLOOKUP(VALUE(MID(A13,4,1)),Справочники!$A$2:$B$7,2)</f>
        <v>Объект недвижимости</v>
      </c>
      <c r="H13" s="29">
        <v>321.01179999999999</v>
      </c>
      <c r="I13" s="31">
        <v>7795881880.2299995</v>
      </c>
      <c r="J13" s="31">
        <v>7795881880.2299995</v>
      </c>
      <c r="K13" s="31">
        <v>6420236000</v>
      </c>
      <c r="L13" s="31">
        <f>J13</f>
        <v>7795881880.2299995</v>
      </c>
      <c r="M13" s="16">
        <v>2018</v>
      </c>
    </row>
    <row r="14" spans="1:14" s="3" customFormat="1" ht="15" hidden="1" customHeight="1" outlineLevel="1" x14ac:dyDescent="0.25">
      <c r="A14" s="9" t="s">
        <v>180</v>
      </c>
      <c r="B14" s="12" t="s">
        <v>107</v>
      </c>
      <c r="C14" s="10" t="s">
        <v>195</v>
      </c>
      <c r="D14" s="12"/>
      <c r="E14" s="7"/>
      <c r="F14" s="28" t="s">
        <v>89</v>
      </c>
      <c r="G14" s="6" t="str">
        <f>VLOOKUP(VALUE(MID(A14,4,1)),Справочники!$A$2:$B$7,2)</f>
        <v>Объект недвижимости</v>
      </c>
      <c r="H14" s="29">
        <v>2347.8960000000002</v>
      </c>
      <c r="I14" s="21">
        <v>1040839391.62</v>
      </c>
      <c r="J14" s="21">
        <v>1040839391.62</v>
      </c>
      <c r="K14" s="21">
        <v>117394800</v>
      </c>
      <c r="L14" s="21">
        <v>727847760</v>
      </c>
      <c r="M14" s="30" t="s">
        <v>155</v>
      </c>
    </row>
    <row r="15" spans="1:14" s="3" customFormat="1" ht="15" hidden="1" customHeight="1" outlineLevel="1" x14ac:dyDescent="0.25">
      <c r="A15" s="9" t="s">
        <v>181</v>
      </c>
      <c r="B15" s="12" t="s">
        <v>105</v>
      </c>
      <c r="C15" s="10" t="s">
        <v>195</v>
      </c>
      <c r="D15" s="12"/>
      <c r="E15" s="7"/>
      <c r="F15" s="7" t="s">
        <v>108</v>
      </c>
      <c r="G15" s="6" t="str">
        <f>VLOOKUP(VALUE(MID(A15,4,1)),Справочники!$A$2:$B$7,2)</f>
        <v>Объект недвижимости</v>
      </c>
      <c r="H15" s="29">
        <v>1438.1147000000001</v>
      </c>
      <c r="I15" s="21">
        <v>1276530160.79</v>
      </c>
      <c r="J15" s="21">
        <v>1276530160.79</v>
      </c>
      <c r="K15" s="21">
        <v>143811470</v>
      </c>
      <c r="L15" s="21">
        <v>446705155.72000003</v>
      </c>
      <c r="M15" s="17">
        <v>2030</v>
      </c>
    </row>
    <row r="16" spans="1:14" s="3" customFormat="1" ht="22.5" customHeight="1" outlineLevel="1" x14ac:dyDescent="0.25">
      <c r="A16" s="9" t="s">
        <v>182</v>
      </c>
      <c r="B16" s="12" t="s">
        <v>106</v>
      </c>
      <c r="C16" s="10" t="s">
        <v>66</v>
      </c>
      <c r="D16" s="12" t="s">
        <v>38</v>
      </c>
      <c r="E16" s="7"/>
      <c r="F16" s="7" t="s">
        <v>194</v>
      </c>
      <c r="G16" s="6" t="str">
        <f>VLOOKUP(VALUE(MID(A16,4,1)),Справочники!$A$2:$B$7,2)</f>
        <v>Объект недвижимости</v>
      </c>
      <c r="H16" s="29">
        <f>1454.5+76.5</f>
        <v>1531</v>
      </c>
      <c r="I16" s="32">
        <v>2729781564.4699998</v>
      </c>
      <c r="J16" s="21">
        <v>2729781564.4699998</v>
      </c>
      <c r="K16" s="21">
        <v>229650000</v>
      </c>
      <c r="L16" s="21">
        <v>446862312.74000001</v>
      </c>
      <c r="M16" s="17">
        <v>2030</v>
      </c>
      <c r="N16" s="35"/>
    </row>
    <row r="17" spans="1:13" s="3" customFormat="1" x14ac:dyDescent="0.25">
      <c r="A17" s="9" t="s">
        <v>144</v>
      </c>
      <c r="B17" s="10" t="s">
        <v>2</v>
      </c>
      <c r="C17" s="10" t="s">
        <v>72</v>
      </c>
      <c r="D17" s="10" t="s">
        <v>38</v>
      </c>
      <c r="E17" s="6"/>
      <c r="F17" s="6" t="s">
        <v>160</v>
      </c>
      <c r="G17" s="6" t="str">
        <f>VLOOKUP(VALUE(MID(A17,4,1)),Справочники!$A$2:$B$7,2)</f>
        <v>Управляющая / Удерживающая компания</v>
      </c>
      <c r="H17" s="29">
        <v>119.04940000000001</v>
      </c>
      <c r="I17" s="21">
        <v>3763213000</v>
      </c>
      <c r="J17" s="21">
        <v>3763213000</v>
      </c>
      <c r="K17" s="21">
        <v>952395200</v>
      </c>
      <c r="L17" s="21">
        <v>2744732560</v>
      </c>
      <c r="M17" s="16">
        <v>2028</v>
      </c>
    </row>
    <row r="18" spans="1:13" s="3" customFormat="1" ht="22.5" x14ac:dyDescent="0.25">
      <c r="A18" s="9" t="s">
        <v>183</v>
      </c>
      <c r="B18" s="10" t="s">
        <v>3</v>
      </c>
      <c r="C18" s="10" t="s">
        <v>80</v>
      </c>
      <c r="D18" s="10" t="s">
        <v>38</v>
      </c>
      <c r="E18" s="6"/>
      <c r="F18" s="6" t="s">
        <v>161</v>
      </c>
      <c r="G18" s="6" t="str">
        <f>VLOOKUP(VALUE(MID(A18,4,1)),Справочники!$A$2:$B$7,2)</f>
        <v>Управляющая / Удерживающая компания</v>
      </c>
      <c r="H18" s="29">
        <f>139.809+14.122</f>
        <v>153.93099999999998</v>
      </c>
      <c r="I18" s="21">
        <v>1188858000</v>
      </c>
      <c r="J18" s="21">
        <v>1188858000</v>
      </c>
      <c r="K18" s="21">
        <v>153931000</v>
      </c>
      <c r="L18" s="21">
        <v>487408460</v>
      </c>
      <c r="M18" s="16">
        <v>2028</v>
      </c>
    </row>
    <row r="19" spans="1:13" s="3" customFormat="1" x14ac:dyDescent="0.25">
      <c r="A19" s="9" t="s">
        <v>184</v>
      </c>
      <c r="B19" s="10" t="s">
        <v>7</v>
      </c>
      <c r="C19" s="10" t="s">
        <v>81</v>
      </c>
      <c r="D19" s="10" t="s">
        <v>38</v>
      </c>
      <c r="E19" s="6"/>
      <c r="F19" s="6" t="s">
        <v>157</v>
      </c>
      <c r="G19" s="6" t="str">
        <f>VLOOKUP(VALUE(MID(A19,4,1)),Справочники!$A$2:$B$7,2)</f>
        <v>Управляющая / Удерживающая компания</v>
      </c>
      <c r="H19" s="29">
        <v>2.7477</v>
      </c>
      <c r="I19" s="21">
        <v>65355173.530000001</v>
      </c>
      <c r="J19" s="21">
        <v>65355173.530000001</v>
      </c>
      <c r="K19" s="21">
        <v>32972400</v>
      </c>
      <c r="L19" s="21">
        <v>65944800</v>
      </c>
      <c r="M19" s="16">
        <v>2015</v>
      </c>
    </row>
    <row r="20" spans="1:13" ht="22.5" x14ac:dyDescent="0.25">
      <c r="A20" s="9" t="s">
        <v>185</v>
      </c>
      <c r="B20" s="10" t="s">
        <v>5</v>
      </c>
      <c r="C20" s="10" t="s">
        <v>82</v>
      </c>
      <c r="D20" s="10" t="s">
        <v>38</v>
      </c>
      <c r="E20" s="6"/>
      <c r="F20" s="6" t="s">
        <v>158</v>
      </c>
      <c r="G20" s="6" t="str">
        <f>VLOOKUP(VALUE(MID(A20,4,1)),Справочники!$A$2:$B$7,2)</f>
        <v>Управляющая / Удерживающая компания</v>
      </c>
      <c r="H20" s="29">
        <f>271.1682+1.19</f>
        <v>272.35820000000001</v>
      </c>
      <c r="I20" s="21">
        <v>3195780000</v>
      </c>
      <c r="J20" s="21">
        <v>3195780000</v>
      </c>
      <c r="K20" s="21">
        <v>272358200</v>
      </c>
      <c r="L20" s="37">
        <v>1373964210</v>
      </c>
      <c r="M20" s="16">
        <v>2028</v>
      </c>
    </row>
    <row r="21" spans="1:13" s="3" customFormat="1" ht="22.5" x14ac:dyDescent="0.25">
      <c r="A21" s="9" t="s">
        <v>186</v>
      </c>
      <c r="B21" s="10" t="s">
        <v>6</v>
      </c>
      <c r="C21" s="10" t="s">
        <v>83</v>
      </c>
      <c r="D21" s="10" t="s">
        <v>38</v>
      </c>
      <c r="E21" s="6"/>
      <c r="F21" s="6" t="s">
        <v>156</v>
      </c>
      <c r="G21" s="6" t="str">
        <f>VLOOKUP(VALUE(MID(A21,4,1)),Справочники!$A$2:$B$7,2)</f>
        <v>Управляющая / Удерживающая компания</v>
      </c>
      <c r="H21" s="29">
        <f>17.0483+26.2435</f>
        <v>43.291800000000002</v>
      </c>
      <c r="I21" s="21">
        <v>1152197000</v>
      </c>
      <c r="J21" s="21">
        <v>1152197000</v>
      </c>
      <c r="K21" s="21">
        <v>21645900</v>
      </c>
      <c r="L21" s="21">
        <v>238225253</v>
      </c>
      <c r="M21" s="30" t="s">
        <v>155</v>
      </c>
    </row>
    <row r="22" spans="1:13" s="3" customFormat="1" ht="22.5" x14ac:dyDescent="0.25">
      <c r="A22" s="9" t="s">
        <v>187</v>
      </c>
      <c r="B22" s="10" t="s">
        <v>4</v>
      </c>
      <c r="C22" s="10" t="s">
        <v>84</v>
      </c>
      <c r="D22" s="10" t="s">
        <v>38</v>
      </c>
      <c r="E22" s="6"/>
      <c r="F22" s="6" t="s">
        <v>159</v>
      </c>
      <c r="G22" s="6" t="str">
        <f>VLOOKUP(VALUE(MID(A22,4,1)),Справочники!$A$2:$B$7,2)</f>
        <v>Управляющая / Удерживающая компания</v>
      </c>
      <c r="H22" s="29">
        <f>61.4424+12.35</f>
        <v>73.792400000000001</v>
      </c>
      <c r="I22" s="21">
        <v>1067005700</v>
      </c>
      <c r="J22" s="21">
        <v>1067005700</v>
      </c>
      <c r="K22" s="21">
        <v>73792400</v>
      </c>
      <c r="L22" s="21">
        <v>332382200</v>
      </c>
      <c r="M22" s="16">
        <v>2023</v>
      </c>
    </row>
    <row r="23" spans="1:13" s="3" customFormat="1" hidden="1" x14ac:dyDescent="0.25">
      <c r="A23" s="9" t="s">
        <v>143</v>
      </c>
      <c r="B23" s="10" t="s">
        <v>9</v>
      </c>
      <c r="C23" s="10" t="s">
        <v>45</v>
      </c>
      <c r="D23" s="10" t="s">
        <v>37</v>
      </c>
      <c r="E23" s="6"/>
      <c r="F23" s="6" t="s">
        <v>44</v>
      </c>
      <c r="G23" s="6" t="str">
        <f>VLOOKUP(VALUE(MID(A23,4,1)),Справочники!$A$2:$B$7,2)</f>
        <v>Предоставление имущества в аренду</v>
      </c>
      <c r="H23" s="6"/>
      <c r="I23" s="21">
        <v>233879000</v>
      </c>
      <c r="J23" s="21">
        <f>302577464+298285732.27</f>
        <v>600863196.26999998</v>
      </c>
      <c r="K23" s="21">
        <v>450000000</v>
      </c>
      <c r="L23" s="21">
        <v>600000000</v>
      </c>
      <c r="M23" s="17">
        <v>2016</v>
      </c>
    </row>
    <row r="24" spans="1:13" hidden="1" x14ac:dyDescent="0.25">
      <c r="A24" s="9" t="s">
        <v>134</v>
      </c>
      <c r="B24" s="10" t="s">
        <v>20</v>
      </c>
      <c r="C24" s="10" t="s">
        <v>42</v>
      </c>
      <c r="D24" s="10" t="s">
        <v>37</v>
      </c>
      <c r="E24" s="6"/>
      <c r="F24" s="8" t="s">
        <v>71</v>
      </c>
      <c r="G24" s="6" t="str">
        <f>VLOOKUP(VALUE(MID(A24,4,1)),Справочники!$A$2:$B$7,2)</f>
        <v>Предоставление имущества в аренду</v>
      </c>
      <c r="H24" s="8"/>
      <c r="I24" s="21">
        <v>99999940.109999999</v>
      </c>
      <c r="J24" s="84" t="s">
        <v>132</v>
      </c>
      <c r="K24" s="85"/>
      <c r="L24" s="85"/>
      <c r="M24" s="17">
        <v>2016</v>
      </c>
    </row>
    <row r="25" spans="1:13" hidden="1" x14ac:dyDescent="0.25">
      <c r="A25" s="9" t="s">
        <v>135</v>
      </c>
      <c r="B25" s="12" t="s">
        <v>12</v>
      </c>
      <c r="C25" s="12" t="s">
        <v>52</v>
      </c>
      <c r="D25" s="10" t="s">
        <v>37</v>
      </c>
      <c r="E25" s="6"/>
      <c r="F25" s="7" t="s">
        <v>44</v>
      </c>
      <c r="G25" s="6" t="str">
        <f>VLOOKUP(VALUE(MID(A25,4,1)),Справочники!$A$2:$B$7,2)</f>
        <v>Предоставление имущества в аренду</v>
      </c>
      <c r="H25" s="7"/>
      <c r="I25" s="21">
        <v>262947000</v>
      </c>
      <c r="J25" s="21">
        <v>262947000</v>
      </c>
      <c r="K25" s="21">
        <v>146000000</v>
      </c>
      <c r="L25" s="21">
        <v>265000000</v>
      </c>
      <c r="M25" s="17">
        <v>2018</v>
      </c>
    </row>
    <row r="26" spans="1:13" hidden="1" x14ac:dyDescent="0.25">
      <c r="A26" s="9" t="s">
        <v>136</v>
      </c>
      <c r="B26" s="10" t="s">
        <v>11</v>
      </c>
      <c r="C26" s="10" t="s">
        <v>195</v>
      </c>
      <c r="D26" s="10" t="s">
        <v>37</v>
      </c>
      <c r="E26" s="6"/>
      <c r="F26" s="6" t="s">
        <v>44</v>
      </c>
      <c r="G26" s="6" t="str">
        <f>VLOOKUP(VALUE(MID(A26,4,1)),Справочники!$A$2:$B$7,2)</f>
        <v>Предоставление имущества в аренду</v>
      </c>
      <c r="H26" s="6"/>
      <c r="I26" s="21"/>
      <c r="J26" s="21"/>
      <c r="K26" s="21"/>
      <c r="L26" s="21"/>
      <c r="M26" s="17"/>
    </row>
    <row r="27" spans="1:13" hidden="1" x14ac:dyDescent="0.25">
      <c r="A27" s="9" t="s">
        <v>137</v>
      </c>
      <c r="B27" s="10" t="s">
        <v>10</v>
      </c>
      <c r="C27" s="10" t="s">
        <v>195</v>
      </c>
      <c r="D27" s="10" t="s">
        <v>37</v>
      </c>
      <c r="E27" s="6"/>
      <c r="F27" s="6" t="s">
        <v>44</v>
      </c>
      <c r="G27" s="6" t="str">
        <f>VLOOKUP(VALUE(MID(A27,4,1)),Справочники!$A$2:$B$7,2)</f>
        <v>Предоставление имущества в аренду</v>
      </c>
      <c r="H27" s="6"/>
      <c r="I27" s="21"/>
      <c r="J27" s="21"/>
      <c r="K27" s="21"/>
      <c r="L27" s="21"/>
      <c r="M27" s="17"/>
    </row>
    <row r="28" spans="1:13" ht="25.5" hidden="1" x14ac:dyDescent="0.25">
      <c r="A28" s="9" t="s">
        <v>138</v>
      </c>
      <c r="B28" s="10" t="s">
        <v>40</v>
      </c>
      <c r="C28" s="10" t="s">
        <v>49</v>
      </c>
      <c r="D28" s="10" t="s">
        <v>37</v>
      </c>
      <c r="E28" s="6"/>
      <c r="F28" s="6" t="s">
        <v>50</v>
      </c>
      <c r="G28" s="6" t="str">
        <f>VLOOKUP(VALUE(MID(A28,4,1)),Справочники!$A$2:$B$7,2)</f>
        <v>Производство</v>
      </c>
      <c r="H28" s="6"/>
      <c r="I28" s="21">
        <v>115552750</v>
      </c>
      <c r="J28" s="21">
        <v>115552750</v>
      </c>
      <c r="K28" s="22" t="s">
        <v>133</v>
      </c>
      <c r="L28" s="22">
        <v>1000000000</v>
      </c>
      <c r="M28" s="17">
        <v>2017</v>
      </c>
    </row>
    <row r="29" spans="1:13" hidden="1" x14ac:dyDescent="0.25">
      <c r="A29" s="9" t="s">
        <v>139</v>
      </c>
      <c r="B29" s="12" t="s">
        <v>26</v>
      </c>
      <c r="C29" s="12" t="s">
        <v>27</v>
      </c>
      <c r="D29" s="10" t="s">
        <v>37</v>
      </c>
      <c r="E29" s="6"/>
      <c r="F29" s="8" t="s">
        <v>43</v>
      </c>
      <c r="G29" s="6" t="str">
        <f>VLOOKUP(VALUE(MID(A29,4,1)),Справочники!$A$2:$B$7,2)</f>
        <v>Производство</v>
      </c>
      <c r="H29" s="8"/>
      <c r="I29" s="21">
        <v>950279535.24000001</v>
      </c>
      <c r="J29" s="21">
        <v>1206557491.8599999</v>
      </c>
      <c r="K29" s="21">
        <v>700000000</v>
      </c>
      <c r="L29" s="21">
        <v>300000000</v>
      </c>
      <c r="M29" s="17">
        <v>2016</v>
      </c>
    </row>
    <row r="30" spans="1:13" ht="22.5" hidden="1" x14ac:dyDescent="0.25">
      <c r="A30" s="9" t="s">
        <v>140</v>
      </c>
      <c r="B30" s="12" t="s">
        <v>19</v>
      </c>
      <c r="C30" s="10" t="s">
        <v>21</v>
      </c>
      <c r="D30" s="10" t="s">
        <v>37</v>
      </c>
      <c r="E30" s="6"/>
      <c r="F30" s="7" t="s">
        <v>131</v>
      </c>
      <c r="G30" s="6" t="str">
        <f>VLOOKUP(VALUE(MID(A30,4,1)),Справочники!$A$2:$B$7,2)</f>
        <v>Управляющая / Удерживающая компания</v>
      </c>
      <c r="H30" s="29">
        <v>10.078900000000001</v>
      </c>
      <c r="I30" s="21">
        <v>42620580</v>
      </c>
      <c r="J30" s="21">
        <v>42620580</v>
      </c>
      <c r="K30" s="21">
        <v>30000000</v>
      </c>
      <c r="L30" s="21">
        <v>30000000</v>
      </c>
      <c r="M30" s="17">
        <v>2014</v>
      </c>
    </row>
    <row r="31" spans="1:13" ht="22.5" hidden="1" x14ac:dyDescent="0.25">
      <c r="A31" s="9" t="s">
        <v>141</v>
      </c>
      <c r="B31" s="12" t="s">
        <v>88</v>
      </c>
      <c r="C31" s="12" t="s">
        <v>62</v>
      </c>
      <c r="D31" s="12" t="s">
        <v>37</v>
      </c>
      <c r="E31" s="7"/>
      <c r="F31" s="7" t="s">
        <v>166</v>
      </c>
      <c r="G31" s="6" t="str">
        <f>VLOOKUP(VALUE(MID(A31,4,1)),Справочники!$A$2:$B$7,2)</f>
        <v>Объект недвижимости</v>
      </c>
      <c r="H31" s="29">
        <f>189.57+140.07</f>
        <v>329.64</v>
      </c>
      <c r="I31" s="21">
        <v>174780000</v>
      </c>
      <c r="J31" s="21">
        <v>174780000</v>
      </c>
      <c r="K31" s="21">
        <v>17478000</v>
      </c>
      <c r="L31" s="21">
        <v>17478000</v>
      </c>
      <c r="M31" s="16">
        <v>2014</v>
      </c>
    </row>
    <row r="32" spans="1:13" s="3" customFormat="1" hidden="1" x14ac:dyDescent="0.25">
      <c r="A32" s="9" t="s">
        <v>142</v>
      </c>
      <c r="B32" s="12" t="s">
        <v>47</v>
      </c>
      <c r="C32" s="10" t="s">
        <v>195</v>
      </c>
      <c r="D32" s="12" t="s">
        <v>37</v>
      </c>
      <c r="E32" s="7"/>
      <c r="F32" s="7" t="s">
        <v>51</v>
      </c>
      <c r="G32" s="6" t="str">
        <f>VLOOKUP(VALUE(MID(A32,4,1)),Справочники!$A$2:$B$7,2)</f>
        <v>Имущественный объект</v>
      </c>
      <c r="H32" s="7"/>
      <c r="I32" s="21"/>
      <c r="J32" s="21"/>
      <c r="K32" s="21"/>
      <c r="L32" s="21"/>
      <c r="M32" s="16"/>
    </row>
    <row r="33" spans="1:16" s="3" customFormat="1" hidden="1" x14ac:dyDescent="0.25">
      <c r="A33" s="9" t="s">
        <v>119</v>
      </c>
      <c r="B33" s="10" t="s">
        <v>1</v>
      </c>
      <c r="C33" s="10" t="s">
        <v>67</v>
      </c>
      <c r="D33" s="10" t="s">
        <v>34</v>
      </c>
      <c r="E33" s="6"/>
      <c r="F33" s="6" t="s">
        <v>68</v>
      </c>
      <c r="G33" s="6" t="str">
        <f>VLOOKUP(VALUE(MID(A33,4,1)),Справочники!$A$2:$B$7,2)</f>
        <v>Предоставление имущества в аренду</v>
      </c>
      <c r="H33" s="6"/>
      <c r="I33" s="21">
        <v>345000000</v>
      </c>
      <c r="J33" s="21">
        <v>345000000</v>
      </c>
      <c r="K33" s="21">
        <v>150000000</v>
      </c>
      <c r="L33" s="21">
        <v>150000000</v>
      </c>
      <c r="M33" s="16">
        <v>2014</v>
      </c>
    </row>
    <row r="34" spans="1:16" s="3" customFormat="1" hidden="1" x14ac:dyDescent="0.25">
      <c r="A34" s="9" t="s">
        <v>120</v>
      </c>
      <c r="B34" s="12" t="s">
        <v>15</v>
      </c>
      <c r="C34" s="12" t="s">
        <v>79</v>
      </c>
      <c r="D34" s="12" t="s">
        <v>196</v>
      </c>
      <c r="E34" s="7"/>
      <c r="F34" s="7" t="s">
        <v>44</v>
      </c>
      <c r="G34" s="6" t="str">
        <f>VLOOKUP(VALUE(MID(A34,4,1)),Справочники!$A$2:$B$7,2)</f>
        <v>Предоставление имущества в аренду</v>
      </c>
      <c r="H34" s="7"/>
      <c r="I34" s="21">
        <v>10000</v>
      </c>
      <c r="J34" s="21">
        <v>198676492</v>
      </c>
      <c r="K34" s="37">
        <v>200000000</v>
      </c>
      <c r="L34" s="21">
        <v>200000000</v>
      </c>
      <c r="M34" s="16">
        <v>2015</v>
      </c>
    </row>
    <row r="35" spans="1:16" s="3" customFormat="1" hidden="1" x14ac:dyDescent="0.25">
      <c r="A35" s="11" t="s">
        <v>147</v>
      </c>
      <c r="B35" s="13" t="s">
        <v>93</v>
      </c>
      <c r="C35" s="13" t="s">
        <v>93</v>
      </c>
      <c r="D35" s="10" t="s">
        <v>34</v>
      </c>
      <c r="E35" s="27"/>
      <c r="F35" s="6" t="s">
        <v>44</v>
      </c>
      <c r="G35" s="6" t="s">
        <v>31</v>
      </c>
      <c r="H35" s="7" t="s">
        <v>163</v>
      </c>
      <c r="I35" s="21">
        <v>280000000</v>
      </c>
      <c r="J35" s="21">
        <v>3956037000</v>
      </c>
      <c r="K35" s="21" t="str">
        <f>CONCATENATE(VALUE(ROUND(SUM(K36:K43)/1000000,2)), " млн. руб.")</f>
        <v>3103,1 млн. руб.</v>
      </c>
      <c r="L35" s="21" t="str">
        <f>CONCATENATE(VALUE(ROUND(SUM(L36:L43)/1000000,2)), " млн. руб.")</f>
        <v>3950 млн. руб.</v>
      </c>
      <c r="M35" s="16">
        <v>2016</v>
      </c>
      <c r="N35" s="2"/>
      <c r="O35" s="2"/>
      <c r="P35" s="2"/>
    </row>
    <row r="36" spans="1:16" ht="15" hidden="1" customHeight="1" outlineLevel="1" x14ac:dyDescent="0.25">
      <c r="A36" s="11" t="s">
        <v>148</v>
      </c>
      <c r="B36" s="33" t="s">
        <v>124</v>
      </c>
      <c r="C36" s="10" t="s">
        <v>195</v>
      </c>
      <c r="D36" s="10" t="s">
        <v>34</v>
      </c>
      <c r="E36" s="27"/>
      <c r="F36" s="6" t="s">
        <v>169</v>
      </c>
      <c r="G36" s="6" t="str">
        <f>VLOOKUP(VALUE(MID(A36,4,1)),Справочники!$A$2:$B$7,2)</f>
        <v>Производство</v>
      </c>
      <c r="H36" s="7"/>
      <c r="I36" s="86" t="s">
        <v>167</v>
      </c>
      <c r="J36" s="86"/>
      <c r="K36" s="36">
        <v>230382315</v>
      </c>
      <c r="L36" s="36">
        <v>450000000</v>
      </c>
      <c r="M36" s="16">
        <v>2015</v>
      </c>
    </row>
    <row r="37" spans="1:16" s="3" customFormat="1" ht="15" hidden="1" customHeight="1" outlineLevel="1" x14ac:dyDescent="0.25">
      <c r="A37" s="11" t="s">
        <v>149</v>
      </c>
      <c r="B37" s="33" t="s">
        <v>125</v>
      </c>
      <c r="C37" s="13" t="s">
        <v>66</v>
      </c>
      <c r="D37" s="10" t="s">
        <v>34</v>
      </c>
      <c r="E37" s="27"/>
      <c r="F37" s="6" t="s">
        <v>170</v>
      </c>
      <c r="G37" s="6" t="str">
        <f>VLOOKUP(VALUE(MID(A37,4,1)),Справочники!$A$2:$B$7,2)</f>
        <v>Производство</v>
      </c>
      <c r="H37" s="7"/>
      <c r="I37" s="86"/>
      <c r="J37" s="86"/>
      <c r="K37" s="36">
        <v>141835480</v>
      </c>
      <c r="L37" s="36">
        <v>150000000</v>
      </c>
      <c r="M37" s="16">
        <v>2014</v>
      </c>
      <c r="N37" s="2"/>
      <c r="O37" s="2"/>
      <c r="P37" s="2"/>
    </row>
    <row r="38" spans="1:16" s="3" customFormat="1" ht="15" hidden="1" customHeight="1" outlineLevel="1" x14ac:dyDescent="0.25">
      <c r="A38" s="11" t="s">
        <v>150</v>
      </c>
      <c r="B38" s="33" t="s">
        <v>126</v>
      </c>
      <c r="C38" s="13" t="s">
        <v>66</v>
      </c>
      <c r="D38" s="10" t="s">
        <v>34</v>
      </c>
      <c r="E38" s="27"/>
      <c r="F38" s="6" t="s">
        <v>170</v>
      </c>
      <c r="G38" s="6" t="str">
        <f>VLOOKUP(VALUE(MID(A38,4,1)),Справочники!$A$2:$B$7,2)</f>
        <v>Производство</v>
      </c>
      <c r="H38" s="7"/>
      <c r="I38" s="86"/>
      <c r="J38" s="86"/>
      <c r="K38" s="36">
        <v>443000000</v>
      </c>
      <c r="L38" s="36">
        <v>460000000</v>
      </c>
      <c r="M38" s="16">
        <v>2016</v>
      </c>
      <c r="N38" s="2"/>
      <c r="O38" s="2"/>
      <c r="P38" s="2"/>
    </row>
    <row r="39" spans="1:16" ht="15" hidden="1" customHeight="1" outlineLevel="1" x14ac:dyDescent="0.25">
      <c r="A39" s="11" t="s">
        <v>151</v>
      </c>
      <c r="B39" s="33" t="s">
        <v>127</v>
      </c>
      <c r="C39" s="13" t="s">
        <v>66</v>
      </c>
      <c r="D39" s="10" t="s">
        <v>34</v>
      </c>
      <c r="E39" s="27"/>
      <c r="F39" s="6" t="s">
        <v>171</v>
      </c>
      <c r="G39" s="6" t="str">
        <f>VLOOKUP(VALUE(MID(A39,4,1)),Справочники!$A$2:$B$7,2)</f>
        <v>Производство</v>
      </c>
      <c r="H39" s="7"/>
      <c r="I39" s="86"/>
      <c r="J39" s="86"/>
      <c r="K39" s="36">
        <v>0</v>
      </c>
      <c r="L39" s="36">
        <v>100000000</v>
      </c>
      <c r="M39" s="16">
        <v>2016</v>
      </c>
    </row>
    <row r="40" spans="1:16" ht="15" hidden="1" customHeight="1" outlineLevel="1" x14ac:dyDescent="0.25">
      <c r="A40" s="11" t="s">
        <v>152</v>
      </c>
      <c r="B40" s="33" t="s">
        <v>128</v>
      </c>
      <c r="C40" s="10" t="s">
        <v>195</v>
      </c>
      <c r="D40" s="10" t="s">
        <v>34</v>
      </c>
      <c r="E40" s="27"/>
      <c r="F40" s="6" t="s">
        <v>172</v>
      </c>
      <c r="G40" s="6" t="str">
        <f>VLOOKUP(VALUE(MID(A40,4,1)),Справочники!$A$2:$B$7,2)</f>
        <v>Производство</v>
      </c>
      <c r="H40" s="7"/>
      <c r="I40" s="86"/>
      <c r="J40" s="86"/>
      <c r="K40" s="36">
        <v>166000000</v>
      </c>
      <c r="L40" s="36">
        <v>190000000</v>
      </c>
      <c r="M40" s="16">
        <v>2016</v>
      </c>
    </row>
    <row r="41" spans="1:16" ht="15" hidden="1" customHeight="1" outlineLevel="1" x14ac:dyDescent="0.25">
      <c r="A41" s="11" t="s">
        <v>153</v>
      </c>
      <c r="B41" s="33" t="s">
        <v>129</v>
      </c>
      <c r="C41" s="13" t="s">
        <v>66</v>
      </c>
      <c r="D41" s="10" t="s">
        <v>34</v>
      </c>
      <c r="E41" s="27"/>
      <c r="F41" s="6" t="s">
        <v>173</v>
      </c>
      <c r="G41" s="6" t="str">
        <f>VLOOKUP(VALUE(MID(A41,4,1)),Справочники!$A$2:$B$7,2)</f>
        <v>Производство</v>
      </c>
      <c r="H41" s="7"/>
      <c r="I41" s="86"/>
      <c r="J41" s="86"/>
      <c r="K41" s="36">
        <v>1252000000</v>
      </c>
      <c r="L41" s="36">
        <v>1500000000</v>
      </c>
      <c r="M41" s="16">
        <v>2016</v>
      </c>
    </row>
    <row r="42" spans="1:16" ht="15" hidden="1" customHeight="1" outlineLevel="1" x14ac:dyDescent="0.25">
      <c r="A42" s="11" t="s">
        <v>154</v>
      </c>
      <c r="B42" s="33" t="s">
        <v>130</v>
      </c>
      <c r="C42" s="13" t="s">
        <v>66</v>
      </c>
      <c r="D42" s="10" t="s">
        <v>34</v>
      </c>
      <c r="E42" s="27"/>
      <c r="F42" s="6" t="s">
        <v>173</v>
      </c>
      <c r="G42" s="6" t="str">
        <f>VLOOKUP(VALUE(MID(A42,4,1)),Справочники!$A$2:$B$7,2)</f>
        <v>Производство</v>
      </c>
      <c r="H42" s="7"/>
      <c r="I42" s="86"/>
      <c r="J42" s="86"/>
      <c r="K42" s="36">
        <v>772000000</v>
      </c>
      <c r="L42" s="36">
        <v>1000000000</v>
      </c>
      <c r="M42" s="16">
        <v>2016</v>
      </c>
    </row>
    <row r="43" spans="1:16" ht="33.75" hidden="1" customHeight="1" outlineLevel="1" x14ac:dyDescent="0.25">
      <c r="A43" s="11" t="s">
        <v>164</v>
      </c>
      <c r="B43" s="33" t="s">
        <v>165</v>
      </c>
      <c r="C43" s="13" t="s">
        <v>66</v>
      </c>
      <c r="D43" s="10" t="s">
        <v>34</v>
      </c>
      <c r="E43" s="27"/>
      <c r="F43" s="6" t="s">
        <v>168</v>
      </c>
      <c r="G43" s="6" t="s">
        <v>30</v>
      </c>
      <c r="H43" s="7"/>
      <c r="I43" s="86"/>
      <c r="J43" s="86"/>
      <c r="K43" s="21">
        <v>97880000</v>
      </c>
      <c r="L43" s="36">
        <v>100000000</v>
      </c>
      <c r="M43" s="16">
        <v>2014</v>
      </c>
    </row>
    <row r="44" spans="1:16" hidden="1" collapsed="1" x14ac:dyDescent="0.25">
      <c r="A44" s="9" t="s">
        <v>121</v>
      </c>
      <c r="B44" s="10" t="s">
        <v>189</v>
      </c>
      <c r="C44" s="10" t="s">
        <v>189</v>
      </c>
      <c r="D44" s="10" t="s">
        <v>33</v>
      </c>
      <c r="E44" s="6"/>
      <c r="F44" s="6" t="s">
        <v>114</v>
      </c>
      <c r="G44" s="6" t="str">
        <f>VLOOKUP(VALUE(MID(A44,4,1)),Справочники!$A$2:$B$7,2)</f>
        <v>Объект недвижимости</v>
      </c>
      <c r="H44" s="6"/>
      <c r="I44" s="21"/>
      <c r="J44" s="21"/>
      <c r="K44" s="21"/>
      <c r="L44" s="21"/>
      <c r="M44" s="16">
        <v>2014</v>
      </c>
    </row>
    <row r="45" spans="1:16" ht="15" hidden="1" customHeight="1" outlineLevel="1" x14ac:dyDescent="0.25">
      <c r="A45" s="9" t="s">
        <v>190</v>
      </c>
      <c r="B45" s="34" t="s">
        <v>192</v>
      </c>
      <c r="C45" s="13" t="s">
        <v>66</v>
      </c>
      <c r="D45" s="10" t="s">
        <v>33</v>
      </c>
      <c r="E45" s="6"/>
      <c r="F45" s="6" t="s">
        <v>91</v>
      </c>
      <c r="G45" s="6" t="str">
        <f>VLOOKUP(VALUE(MID(A45,4,1)),Справочники!$A$2:$B$7,2)</f>
        <v>Объект недвижимости</v>
      </c>
      <c r="H45" s="6"/>
      <c r="I45" s="36">
        <v>224151333.5</v>
      </c>
      <c r="J45" s="36">
        <v>224151333.5</v>
      </c>
      <c r="K45" s="36">
        <v>202906000</v>
      </c>
      <c r="L45" s="36">
        <v>133260000</v>
      </c>
      <c r="M45" s="16">
        <v>2014</v>
      </c>
    </row>
    <row r="46" spans="1:16" ht="15" hidden="1" customHeight="1" outlineLevel="1" x14ac:dyDescent="0.25">
      <c r="A46" s="9" t="s">
        <v>193</v>
      </c>
      <c r="B46" s="34" t="s">
        <v>191</v>
      </c>
      <c r="C46" s="13" t="s">
        <v>66</v>
      </c>
      <c r="D46" s="10" t="s">
        <v>33</v>
      </c>
      <c r="E46" s="6"/>
      <c r="F46" s="6" t="s">
        <v>90</v>
      </c>
      <c r="G46" s="6" t="str">
        <f>VLOOKUP(VALUE(MID(A46,4,1)),Справочники!$A$2:$B$7,2)</f>
        <v>Объект недвижимости</v>
      </c>
      <c r="H46" s="6"/>
      <c r="I46" s="21">
        <v>55122733.380000003</v>
      </c>
      <c r="J46" s="21">
        <v>55122733.380000003</v>
      </c>
      <c r="K46" s="21">
        <v>50487000</v>
      </c>
      <c r="L46" s="21">
        <v>57800000</v>
      </c>
      <c r="M46" s="16">
        <v>2014</v>
      </c>
      <c r="N46" s="3"/>
      <c r="O46" s="3"/>
      <c r="P46" s="3"/>
    </row>
    <row r="47" spans="1:16" collapsed="1" x14ac:dyDescent="0.25">
      <c r="A47" s="9" t="s">
        <v>122</v>
      </c>
      <c r="B47" s="12" t="s">
        <v>87</v>
      </c>
      <c r="C47" s="10" t="s">
        <v>63</v>
      </c>
      <c r="D47" s="12" t="s">
        <v>38</v>
      </c>
      <c r="E47" s="7"/>
      <c r="F47" s="7" t="s">
        <v>145</v>
      </c>
      <c r="G47" s="6" t="str">
        <f>VLOOKUP(VALUE(MID(A47,4,1)),Справочники!$A$2:$B$7,2)</f>
        <v>Объект недвижимости</v>
      </c>
      <c r="H47" s="29">
        <v>1217.3368</v>
      </c>
      <c r="I47" s="21">
        <v>1161372813.25</v>
      </c>
      <c r="J47" s="21">
        <v>1161372813.25</v>
      </c>
      <c r="K47" s="21">
        <v>36520104</v>
      </c>
      <c r="L47" s="21">
        <v>232273948.12</v>
      </c>
      <c r="M47" s="17">
        <v>2030</v>
      </c>
      <c r="N47" s="3"/>
      <c r="O47" s="3"/>
      <c r="P47" s="3"/>
    </row>
    <row r="48" spans="1:16" x14ac:dyDescent="0.25">
      <c r="A48" s="9" t="s">
        <v>123</v>
      </c>
      <c r="B48" s="12" t="s">
        <v>86</v>
      </c>
      <c r="C48" s="10" t="s">
        <v>64</v>
      </c>
      <c r="D48" s="12" t="s">
        <v>38</v>
      </c>
      <c r="E48" s="7"/>
      <c r="F48" s="7" t="s">
        <v>146</v>
      </c>
      <c r="G48" s="6" t="str">
        <f>VLOOKUP(VALUE(MID(A48,4,1)),Справочники!$A$2:$B$7,2)</f>
        <v>Объект недвижимости</v>
      </c>
      <c r="H48" s="29">
        <v>4372.6000000000004</v>
      </c>
      <c r="I48" s="21">
        <v>55422750</v>
      </c>
      <c r="J48" s="21">
        <v>55422750</v>
      </c>
      <c r="K48" s="21">
        <v>13117800</v>
      </c>
      <c r="L48" s="21">
        <v>38798079.799999997</v>
      </c>
      <c r="M48" s="17">
        <v>2020</v>
      </c>
      <c r="N48" s="3"/>
      <c r="O48" s="3"/>
      <c r="P48" s="3"/>
    </row>
    <row r="49" spans="1:16" hidden="1" x14ac:dyDescent="0.25">
      <c r="A49" s="9" t="s">
        <v>200</v>
      </c>
      <c r="B49" s="12" t="s">
        <v>198</v>
      </c>
      <c r="C49" s="12" t="s">
        <v>198</v>
      </c>
      <c r="D49" s="12"/>
      <c r="E49" s="7"/>
      <c r="F49" s="6" t="s">
        <v>55</v>
      </c>
      <c r="G49" s="6" t="str">
        <f>VLOOKUP(VALUE(MID(A49,4,1)),Справочники!$A$2:$B$7,2)</f>
        <v>Инвестиционное соглашение</v>
      </c>
      <c r="H49" s="29"/>
      <c r="I49" s="38"/>
      <c r="J49" s="38"/>
      <c r="K49" s="38"/>
      <c r="L49" s="38"/>
      <c r="M49" s="17"/>
      <c r="N49" s="3"/>
      <c r="O49" s="3"/>
      <c r="P49" s="3"/>
    </row>
    <row r="50" spans="1:16" hidden="1" x14ac:dyDescent="0.25">
      <c r="A50" s="9" t="s">
        <v>201</v>
      </c>
      <c r="B50" s="12" t="s">
        <v>197</v>
      </c>
      <c r="C50" s="12" t="s">
        <v>197</v>
      </c>
      <c r="D50" s="12"/>
      <c r="E50" s="7"/>
      <c r="F50" s="7" t="s">
        <v>202</v>
      </c>
      <c r="G50" s="6" t="str">
        <f>VLOOKUP(VALUE(MID(A50,4,1)),Справочники!$A$2:$B$7,2)</f>
        <v>Инвестиционное соглашение</v>
      </c>
      <c r="H50" s="29">
        <v>41</v>
      </c>
      <c r="I50" s="38"/>
      <c r="J50" s="38"/>
      <c r="K50" s="38"/>
      <c r="L50" s="38"/>
      <c r="M50" s="17"/>
      <c r="N50" s="3"/>
      <c r="O50" s="3"/>
      <c r="P50" s="3"/>
    </row>
    <row r="51" spans="1:16" x14ac:dyDescent="0.25">
      <c r="A51" s="9"/>
      <c r="B51" s="12"/>
      <c r="C51" s="12"/>
      <c r="D51" s="12"/>
      <c r="E51" s="7"/>
      <c r="F51" s="7"/>
      <c r="G51" s="6"/>
      <c r="H51" s="29"/>
      <c r="I51" s="38"/>
      <c r="J51" s="38"/>
      <c r="K51" s="38"/>
      <c r="L51" s="38"/>
      <c r="M51" s="17"/>
      <c r="N51" s="3"/>
      <c r="O51" s="3"/>
      <c r="P51" s="3"/>
    </row>
    <row r="52" spans="1:16" x14ac:dyDescent="0.25">
      <c r="A52" s="9"/>
      <c r="B52" s="12"/>
      <c r="C52" s="10"/>
      <c r="D52" s="12"/>
      <c r="E52" s="7"/>
      <c r="F52" s="7"/>
      <c r="G52" s="6"/>
      <c r="H52" s="29"/>
      <c r="I52" s="38"/>
      <c r="J52" s="38"/>
      <c r="K52" s="38"/>
      <c r="L52" s="38"/>
      <c r="M52" s="17"/>
      <c r="N52" s="3"/>
      <c r="O52" s="3"/>
      <c r="P52" s="3"/>
    </row>
    <row r="53" spans="1:16" x14ac:dyDescent="0.25">
      <c r="E53" s="26"/>
    </row>
    <row r="54" spans="1:16" x14ac:dyDescent="0.25">
      <c r="B54" s="19" t="s">
        <v>69</v>
      </c>
      <c r="C54" s="19">
        <f>COUNTA(C2:C53)-COUNTIF(C2:C53,"нет")-COUNTIF(C2:C53,"ЗАКРЫТ")</f>
        <v>23</v>
      </c>
      <c r="D54" s="23" t="s">
        <v>70</v>
      </c>
      <c r="E54" s="23"/>
      <c r="H54" s="24" t="s">
        <v>78</v>
      </c>
      <c r="I54" s="20">
        <f>SUM(I2:I48)/1000000</f>
        <v>33587.652453210001</v>
      </c>
      <c r="J54" s="20">
        <f t="shared" ref="J54" si="0">SUM(J2:J48)/1000000</f>
        <v>37985.61815799</v>
      </c>
      <c r="K54" s="20">
        <f>SUM(K2:K48)/1000000</f>
        <v>15807.782461999999</v>
      </c>
      <c r="L54" s="20">
        <f>SUM(L2:L48)/1000000</f>
        <v>26253.310275739997</v>
      </c>
    </row>
  </sheetData>
  <autoFilter ref="C1:D50">
    <filterColumn colId="0">
      <filters>
        <filter val="ЗАО &quot;Адербиевка&quot;"/>
        <filter val="ЗАО &quot;Геленджик-Север&quot;"/>
        <filter val="ЗАО &quot;Дивноморское&quot;"/>
        <filter val="ЗАО &quot;Дивный юг&quot;"/>
        <filter val="ЗАО &quot;Прасковеевка&quot;"/>
        <filter val="ЗАО &quot;Светлый&quot;"/>
        <filter val="Земельные участки Псковской области"/>
        <filter val="Земельные участки Свердловской области"/>
        <filter val="Земельные участки Тверской области"/>
        <filter val="Земли Москвы и Московской области"/>
        <filter val="ИС &quot;Заречье&quot;"/>
        <filter val="ИС &quot;Нахабино&quot;"/>
        <filter val="Нижний Новгород"/>
        <filter val="ОАО &quot;Машпродукция&quot;"/>
        <filter val="ОАО &quot;Стройпластполимер&quot;"/>
        <filter val="ООО &quot;Бриз&quot;"/>
        <filter val="ООО &quot;Земельные активы&quot;"/>
        <filter val="ООО &quot;Инвестпроект&quot;"/>
        <filter val="ООО &quot;Кадниково&quot;"/>
        <filter val="ООО &quot;Кирпичный завод - Стройпластполимер&quot;"/>
        <filter val="ООО &quot;Консалтинг-Сервис-1&quot;"/>
        <filter val="ООО &quot;Нахимов&quot;"/>
        <filter val="РАЗВИТИЕ"/>
      </filters>
    </filterColumn>
    <filterColumn colId="1">
      <filters>
        <filter val="В.В. Банденко"/>
      </filters>
    </filterColumn>
  </autoFilter>
  <sortState ref="A2:M47">
    <sortCondition ref="A2:A47"/>
  </sortState>
  <mergeCells count="2">
    <mergeCell ref="J24:L24"/>
    <mergeCell ref="I36:J43"/>
  </mergeCells>
  <pageMargins left="0.31496062992125984" right="0.31496062992125984" top="0.59055118110236227" bottom="0.59055118110236227" header="0.31496062992125984" footer="0.31496062992125984"/>
  <pageSetup paperSize="9" scale="72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Справочники!$B$2:$B$7</xm:f>
          </x14:formula1>
          <xm:sqref>G2:G52</xm:sqref>
        </x14:dataValidation>
        <x14:dataValidation type="list" allowBlank="1" showInputMessage="1" showErrorMessage="1">
          <x14:formula1>
            <xm:f>Справочники!$B$26:$B$28</xm:f>
          </x14:formula1>
          <xm:sqref>E2:E52</xm:sqref>
        </x14:dataValidation>
        <x14:dataValidation type="list" allowBlank="1" showInputMessage="1" showErrorMessage="1">
          <x14:formula1>
            <xm:f>Справочники!$B$10:$B$18</xm:f>
          </x14:formula1>
          <xm:sqref>D2:D52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Q53"/>
  <sheetViews>
    <sheetView zoomScale="95" zoomScaleNormal="95" workbookViewId="0">
      <pane xSplit="2" ySplit="1" topLeftCell="C12" activePane="bottomRight" state="frozen"/>
      <selection pane="topRight" activeCell="C1" sqref="C1"/>
      <selection pane="bottomLeft" activeCell="A2" sqref="A2"/>
      <selection pane="bottomRight" activeCell="F16" sqref="F16"/>
    </sheetView>
  </sheetViews>
  <sheetFormatPr defaultColWidth="9.140625" defaultRowHeight="15" outlineLevelRow="1" outlineLevelCol="1" x14ac:dyDescent="0.25"/>
  <cols>
    <col min="1" max="1" width="8.85546875" style="1" bestFit="1" customWidth="1"/>
    <col min="2" max="2" width="26.140625" style="1" customWidth="1"/>
    <col min="3" max="3" width="39.85546875" style="1" customWidth="1"/>
    <col min="4" max="4" width="17.28515625" style="1" customWidth="1"/>
    <col min="5" max="5" width="19.7109375" style="1" hidden="1" customWidth="1"/>
    <col min="6" max="6" width="60.140625" style="1" customWidth="1"/>
    <col min="7" max="7" width="38.42578125" style="1" bestFit="1" customWidth="1"/>
    <col min="8" max="8" width="22.28515625" style="1" customWidth="1" outlineLevel="1"/>
    <col min="9" max="9" width="17" style="1" customWidth="1" outlineLevel="1"/>
    <col min="10" max="10" width="23" style="1" customWidth="1" outlineLevel="1"/>
    <col min="11" max="11" width="20.42578125" style="1" customWidth="1" outlineLevel="1"/>
    <col min="12" max="12" width="22.7109375" style="1" customWidth="1" outlineLevel="1"/>
    <col min="13" max="13" width="13.140625" style="1" customWidth="1"/>
    <col min="14" max="14" width="20.85546875" style="2" customWidth="1"/>
    <col min="15" max="15" width="10.7109375" style="2" bestFit="1" customWidth="1"/>
    <col min="16" max="16" width="9.140625" style="2"/>
    <col min="17" max="17" width="11.28515625" style="2" bestFit="1" customWidth="1"/>
    <col min="18" max="16384" width="9.140625" style="2"/>
  </cols>
  <sheetData>
    <row r="1" spans="1:15" ht="30" x14ac:dyDescent="0.25">
      <c r="A1" s="5" t="s">
        <v>16</v>
      </c>
      <c r="B1" s="5" t="s">
        <v>95</v>
      </c>
      <c r="C1" s="5" t="s">
        <v>96</v>
      </c>
      <c r="D1" s="5" t="s">
        <v>18</v>
      </c>
      <c r="E1" s="5" t="s">
        <v>73</v>
      </c>
      <c r="F1" s="5" t="s">
        <v>94</v>
      </c>
      <c r="G1" s="5" t="s">
        <v>28</v>
      </c>
      <c r="H1" s="5" t="s">
        <v>162</v>
      </c>
      <c r="I1" s="5" t="s">
        <v>22</v>
      </c>
      <c r="J1" s="5" t="s">
        <v>23</v>
      </c>
      <c r="K1" s="5" t="s">
        <v>24</v>
      </c>
      <c r="L1" s="5" t="s">
        <v>25</v>
      </c>
      <c r="M1" s="5" t="s">
        <v>85</v>
      </c>
      <c r="N1" s="5" t="s">
        <v>259</v>
      </c>
    </row>
    <row r="2" spans="1:15" ht="15" hidden="1" customHeight="1" x14ac:dyDescent="0.25">
      <c r="A2" s="9" t="s">
        <v>97</v>
      </c>
      <c r="B2" s="10" t="s">
        <v>8</v>
      </c>
      <c r="C2" s="10" t="s">
        <v>195</v>
      </c>
      <c r="D2" s="10"/>
      <c r="E2" s="6"/>
      <c r="F2" s="6" t="s">
        <v>53</v>
      </c>
      <c r="G2" s="6" t="str">
        <f>VLOOKUP(VALUE(MID(A2,4,1)),Справочники!$A$2:$B$7,2)</f>
        <v>Предоставление имущества в аренду</v>
      </c>
      <c r="H2" s="6"/>
      <c r="I2" s="39"/>
      <c r="J2" s="39"/>
      <c r="K2" s="39"/>
      <c r="L2" s="39"/>
      <c r="M2" s="16"/>
    </row>
    <row r="3" spans="1:15" ht="15" customHeight="1" x14ac:dyDescent="0.25">
      <c r="A3" s="9" t="s">
        <v>201</v>
      </c>
      <c r="B3" s="10" t="s">
        <v>0</v>
      </c>
      <c r="C3" s="12" t="s">
        <v>198</v>
      </c>
      <c r="D3" s="12" t="s">
        <v>33</v>
      </c>
      <c r="E3" s="6"/>
      <c r="F3" s="6" t="s">
        <v>55</v>
      </c>
      <c r="G3" s="6" t="str">
        <f>VLOOKUP(VALUE(MID(A3,4,1)),Справочники!$A$2:$B$7,2)</f>
        <v>Инвестиционное соглашение</v>
      </c>
      <c r="H3" s="6"/>
      <c r="I3" s="42">
        <v>1300000000</v>
      </c>
      <c r="J3" s="42">
        <v>1300000000</v>
      </c>
      <c r="K3" s="42">
        <v>900000000</v>
      </c>
      <c r="L3" s="42">
        <v>1370000000</v>
      </c>
      <c r="M3" s="44">
        <v>2017</v>
      </c>
      <c r="N3" s="2" t="s">
        <v>66</v>
      </c>
    </row>
    <row r="4" spans="1:15" ht="15" hidden="1" customHeight="1" x14ac:dyDescent="0.25">
      <c r="A4" s="9" t="s">
        <v>99</v>
      </c>
      <c r="B4" s="10" t="s">
        <v>14</v>
      </c>
      <c r="C4" s="10" t="s">
        <v>195</v>
      </c>
      <c r="D4" s="10"/>
      <c r="E4" s="6"/>
      <c r="F4" s="6" t="s">
        <v>54</v>
      </c>
      <c r="G4" s="6" t="str">
        <f>VLOOKUP(VALUE(MID(A4,4,1)),Справочники!$A$2:$B$7,2)</f>
        <v>Предоставление имущества в аренду</v>
      </c>
      <c r="H4" s="6"/>
      <c r="I4" s="15"/>
      <c r="J4" s="15"/>
      <c r="K4" s="15"/>
      <c r="L4" s="15"/>
      <c r="M4" s="17"/>
    </row>
    <row r="5" spans="1:15" ht="15" customHeight="1" x14ac:dyDescent="0.25">
      <c r="A5" s="9" t="s">
        <v>234</v>
      </c>
      <c r="B5" s="10" t="s">
        <v>211</v>
      </c>
      <c r="C5" s="10" t="s">
        <v>213</v>
      </c>
      <c r="D5" s="10"/>
      <c r="E5" s="6"/>
      <c r="F5" s="6" t="s">
        <v>212</v>
      </c>
      <c r="G5" s="6" t="str">
        <f>VLOOKUP(VALUE(MID(A5,4,1)),Справочники!$A$2:$B$7,2)</f>
        <v>Управляющая / Удерживающая компания</v>
      </c>
      <c r="H5" s="6"/>
      <c r="I5" s="42">
        <v>87660000</v>
      </c>
      <c r="J5" s="42">
        <v>87660000</v>
      </c>
      <c r="K5" s="42">
        <v>88000000</v>
      </c>
      <c r="L5" s="42">
        <v>88000000</v>
      </c>
      <c r="M5" s="44">
        <v>2014</v>
      </c>
      <c r="N5" s="2" t="s">
        <v>66</v>
      </c>
    </row>
    <row r="6" spans="1:15" ht="15" hidden="1" customHeight="1" x14ac:dyDescent="0.25">
      <c r="A6" s="9" t="s">
        <v>101</v>
      </c>
      <c r="B6" s="10" t="s">
        <v>92</v>
      </c>
      <c r="C6" s="10" t="s">
        <v>195</v>
      </c>
      <c r="D6" s="10"/>
      <c r="E6" s="6"/>
      <c r="F6" s="10" t="s">
        <v>48</v>
      </c>
      <c r="G6" s="6" t="str">
        <f>VLOOKUP(VALUE(MID(A6,4,1)),Справочники!$A$2:$B$7,2)</f>
        <v>Предоставление имущества в аренду</v>
      </c>
      <c r="H6" s="6"/>
      <c r="I6" s="15"/>
      <c r="J6" s="15"/>
      <c r="K6" s="39"/>
      <c r="L6" s="39"/>
      <c r="M6" s="18"/>
    </row>
    <row r="7" spans="1:15" s="3" customFormat="1" x14ac:dyDescent="0.25">
      <c r="A7" s="9" t="s">
        <v>256</v>
      </c>
      <c r="B7" s="12" t="s">
        <v>207</v>
      </c>
      <c r="C7" s="12" t="s">
        <v>208</v>
      </c>
      <c r="D7" s="12" t="s">
        <v>203</v>
      </c>
      <c r="E7" s="7"/>
      <c r="F7" s="6" t="s">
        <v>44</v>
      </c>
      <c r="G7" s="6" t="str">
        <f>VLOOKUP(VALUE(MID(A7,4,1)),Справочники!$A$2:$B$7,2)</f>
        <v>Предоставление имущества в аренду</v>
      </c>
      <c r="H7" s="6"/>
      <c r="I7" s="42">
        <v>100000</v>
      </c>
      <c r="J7" s="42">
        <v>100000</v>
      </c>
      <c r="K7" s="42">
        <v>0</v>
      </c>
      <c r="L7" s="42">
        <v>0</v>
      </c>
      <c r="M7" s="43" t="s">
        <v>66</v>
      </c>
      <c r="N7" s="2" t="s">
        <v>66</v>
      </c>
    </row>
    <row r="8" spans="1:15" s="3" customFormat="1" x14ac:dyDescent="0.25">
      <c r="A8" s="9" t="s">
        <v>103</v>
      </c>
      <c r="B8" s="12" t="s">
        <v>174</v>
      </c>
      <c r="C8" s="12" t="s">
        <v>188</v>
      </c>
      <c r="D8" s="12" t="s">
        <v>203</v>
      </c>
      <c r="E8" s="7"/>
      <c r="F8" s="6" t="s">
        <v>114</v>
      </c>
      <c r="G8" s="6" t="str">
        <f>VLOOKUP(VALUE(MID(A8,4,1)),Справочники!$A$2:$B$7,2)</f>
        <v>Объект недвижимости</v>
      </c>
      <c r="H8" s="6"/>
      <c r="I8" s="39"/>
      <c r="J8" s="39"/>
      <c r="K8" s="39"/>
      <c r="L8" s="39"/>
      <c r="M8" s="16"/>
      <c r="N8" s="3" t="s">
        <v>263</v>
      </c>
    </row>
    <row r="9" spans="1:15" s="3" customFormat="1" ht="15" hidden="1" customHeight="1" outlineLevel="1" x14ac:dyDescent="0.25">
      <c r="A9" s="9" t="s">
        <v>176</v>
      </c>
      <c r="B9" s="12" t="s">
        <v>118</v>
      </c>
      <c r="C9" s="10" t="s">
        <v>195</v>
      </c>
      <c r="D9" s="12"/>
      <c r="E9" s="7"/>
      <c r="F9" s="6" t="s">
        <v>112</v>
      </c>
      <c r="G9" s="6" t="str">
        <f>VLOOKUP(VALUE(MID(A9,4,1)),Справочники!$A$2:$B$7,2)</f>
        <v>Объект недвижимости</v>
      </c>
      <c r="H9" s="29"/>
      <c r="I9" s="39"/>
      <c r="J9" s="39"/>
      <c r="K9" s="39"/>
      <c r="L9" s="39"/>
      <c r="M9" s="17"/>
    </row>
    <row r="10" spans="1:15" s="3" customFormat="1" ht="15" hidden="1" customHeight="1" outlineLevel="1" x14ac:dyDescent="0.25">
      <c r="A10" s="9" t="s">
        <v>177</v>
      </c>
      <c r="B10" s="12" t="s">
        <v>117</v>
      </c>
      <c r="C10" s="10" t="s">
        <v>195</v>
      </c>
      <c r="D10" s="12"/>
      <c r="E10" s="7"/>
      <c r="F10" s="7" t="s">
        <v>111</v>
      </c>
      <c r="G10" s="6" t="str">
        <f>VLOOKUP(VALUE(MID(A10,4,1)),Справочники!$A$2:$B$7,2)</f>
        <v>Объект недвижимости</v>
      </c>
      <c r="H10" s="29"/>
      <c r="I10" s="39"/>
      <c r="J10" s="39"/>
      <c r="K10" s="39"/>
      <c r="L10" s="39"/>
      <c r="M10" s="17"/>
    </row>
    <row r="11" spans="1:15" s="3" customFormat="1" ht="15" hidden="1" customHeight="1" outlineLevel="1" x14ac:dyDescent="0.25">
      <c r="A11" s="9" t="s">
        <v>178</v>
      </c>
      <c r="B11" s="12" t="s">
        <v>116</v>
      </c>
      <c r="C11" s="10" t="s">
        <v>195</v>
      </c>
      <c r="D11" s="12"/>
      <c r="E11" s="7"/>
      <c r="F11" s="7" t="s">
        <v>110</v>
      </c>
      <c r="G11" s="6" t="str">
        <f>VLOOKUP(VALUE(MID(A11,4,1)),Справочники!$A$2:$B$7,2)</f>
        <v>Объект недвижимости</v>
      </c>
      <c r="H11" s="29"/>
      <c r="I11" s="39"/>
      <c r="J11" s="39"/>
      <c r="K11" s="39"/>
      <c r="L11" s="39"/>
      <c r="M11" s="17"/>
    </row>
    <row r="12" spans="1:15" s="3" customFormat="1" ht="15" customHeight="1" outlineLevel="1" x14ac:dyDescent="0.25">
      <c r="A12" s="9" t="s">
        <v>230</v>
      </c>
      <c r="B12" s="12" t="s">
        <v>115</v>
      </c>
      <c r="C12" s="10" t="s">
        <v>66</v>
      </c>
      <c r="D12" s="12" t="s">
        <v>215</v>
      </c>
      <c r="E12" s="7"/>
      <c r="F12" s="7" t="s">
        <v>202</v>
      </c>
      <c r="G12" s="6" t="str">
        <f>VLOOKUP(VALUE(MID(A12,4,1)),Справочники!$A$2:$B$7,2)</f>
        <v>Инвестиционное соглашение</v>
      </c>
      <c r="H12" s="46">
        <v>41</v>
      </c>
      <c r="I12" s="42">
        <v>1949439300</v>
      </c>
      <c r="J12" s="42">
        <v>1949439300</v>
      </c>
      <c r="K12" s="42">
        <v>861000000</v>
      </c>
      <c r="L12" s="42">
        <v>1949439300</v>
      </c>
      <c r="M12" s="44">
        <v>2022</v>
      </c>
      <c r="N12" s="2" t="s">
        <v>66</v>
      </c>
    </row>
    <row r="13" spans="1:15" s="3" customFormat="1" ht="15" customHeight="1" outlineLevel="1" x14ac:dyDescent="0.25">
      <c r="A13" s="9" t="s">
        <v>180</v>
      </c>
      <c r="B13" s="12" t="s">
        <v>175</v>
      </c>
      <c r="C13" s="10" t="s">
        <v>66</v>
      </c>
      <c r="D13" s="12" t="s">
        <v>203</v>
      </c>
      <c r="E13" s="7"/>
      <c r="F13" s="41" t="s">
        <v>113</v>
      </c>
      <c r="G13" s="6" t="str">
        <f>VLOOKUP(VALUE(MID(A13,4,1)),Справочники!$A$2:$B$7,2)</f>
        <v>Объект недвижимости</v>
      </c>
      <c r="H13" s="46">
        <v>321.01179999999999</v>
      </c>
      <c r="I13" s="42">
        <v>7795881880.2299995</v>
      </c>
      <c r="J13" s="42">
        <v>7795881880.2299995</v>
      </c>
      <c r="K13" s="42">
        <v>6420236000</v>
      </c>
      <c r="L13" s="42">
        <f>J13</f>
        <v>7795881880.2299995</v>
      </c>
      <c r="M13" s="44">
        <v>2018</v>
      </c>
      <c r="N13" s="52">
        <v>42692</v>
      </c>
      <c r="O13" s="3" t="s">
        <v>264</v>
      </c>
    </row>
    <row r="14" spans="1:15" s="3" customFormat="1" ht="15" hidden="1" customHeight="1" outlineLevel="1" x14ac:dyDescent="0.25">
      <c r="A14" s="9" t="s">
        <v>180</v>
      </c>
      <c r="B14" s="12" t="s">
        <v>107</v>
      </c>
      <c r="C14" s="10" t="s">
        <v>195</v>
      </c>
      <c r="D14" s="12"/>
      <c r="E14" s="7"/>
      <c r="F14" s="28" t="s">
        <v>89</v>
      </c>
      <c r="G14" s="6" t="str">
        <f>VLOOKUP(VALUE(MID(A14,4,1)),Справочники!$A$2:$B$7,2)</f>
        <v>Объект недвижимости</v>
      </c>
      <c r="H14" s="29"/>
      <c r="I14" s="39"/>
      <c r="J14" s="39"/>
      <c r="K14" s="39"/>
      <c r="L14" s="39"/>
      <c r="M14" s="17"/>
    </row>
    <row r="15" spans="1:15" s="3" customFormat="1" ht="15" hidden="1" customHeight="1" outlineLevel="1" x14ac:dyDescent="0.25">
      <c r="A15" s="9" t="s">
        <v>181</v>
      </c>
      <c r="B15" s="12" t="s">
        <v>105</v>
      </c>
      <c r="C15" s="10" t="s">
        <v>195</v>
      </c>
      <c r="D15" s="12"/>
      <c r="E15" s="7"/>
      <c r="F15" s="7" t="s">
        <v>108</v>
      </c>
      <c r="G15" s="6" t="str">
        <f>VLOOKUP(VALUE(MID(A15,4,1)),Справочники!$A$2:$B$7,2)</f>
        <v>Объект недвижимости</v>
      </c>
      <c r="H15" s="29"/>
      <c r="I15" s="39"/>
      <c r="J15" s="39"/>
      <c r="K15" s="39"/>
      <c r="L15" s="39"/>
      <c r="M15" s="17"/>
    </row>
    <row r="16" spans="1:15" s="3" customFormat="1" ht="22.5" customHeight="1" outlineLevel="1" x14ac:dyDescent="0.25">
      <c r="A16" s="9" t="s">
        <v>182</v>
      </c>
      <c r="B16" s="12" t="s">
        <v>106</v>
      </c>
      <c r="C16" s="10" t="s">
        <v>66</v>
      </c>
      <c r="D16" s="12" t="s">
        <v>203</v>
      </c>
      <c r="E16" s="7"/>
      <c r="F16" s="45" t="s">
        <v>194</v>
      </c>
      <c r="G16" s="6" t="str">
        <f>VLOOKUP(VALUE(MID(A16,4,1)),Справочники!$A$2:$B$7,2)</f>
        <v>Объект недвижимости</v>
      </c>
      <c r="H16" s="46">
        <f>1454.5+76.5</f>
        <v>1531</v>
      </c>
      <c r="I16" s="42">
        <v>2729781564.4699998</v>
      </c>
      <c r="J16" s="42">
        <v>2729781564.4699998</v>
      </c>
      <c r="K16" s="42">
        <v>229650000</v>
      </c>
      <c r="L16" s="42">
        <v>446862312.74000001</v>
      </c>
      <c r="M16" s="44">
        <v>2030</v>
      </c>
      <c r="N16" s="50">
        <v>42618</v>
      </c>
    </row>
    <row r="17" spans="1:16" s="3" customFormat="1" x14ac:dyDescent="0.25">
      <c r="A17" s="9" t="s">
        <v>231</v>
      </c>
      <c r="B17" s="10" t="s">
        <v>233</v>
      </c>
      <c r="C17" s="10" t="s">
        <v>232</v>
      </c>
      <c r="D17" s="40"/>
      <c r="E17" s="6"/>
      <c r="F17" s="41"/>
      <c r="G17" s="6" t="str">
        <f>VLOOKUP(VALUE(MID(A17,4,1)),Справочники!$A$2:$B$7,2)</f>
        <v>Имущественный объект</v>
      </c>
      <c r="H17" s="29"/>
      <c r="I17" s="39"/>
      <c r="J17" s="39"/>
      <c r="K17" s="39"/>
      <c r="L17" s="39"/>
      <c r="M17" s="16"/>
      <c r="N17" s="2" t="s">
        <v>66</v>
      </c>
    </row>
    <row r="18" spans="1:16" s="3" customFormat="1" ht="15" customHeight="1" x14ac:dyDescent="0.25">
      <c r="A18" s="9" t="s">
        <v>240</v>
      </c>
      <c r="B18" s="10" t="s">
        <v>20</v>
      </c>
      <c r="C18" s="10" t="s">
        <v>45</v>
      </c>
      <c r="D18" s="10" t="s">
        <v>37</v>
      </c>
      <c r="E18" s="6"/>
      <c r="F18" s="8" t="s">
        <v>71</v>
      </c>
      <c r="G18" s="6" t="str">
        <f>VLOOKUP(VALUE(MID(A18,4,1)),Справочники!$A$2:$B$7,2)</f>
        <v>Предоставление имущества в аренду</v>
      </c>
      <c r="H18" s="6"/>
      <c r="I18" s="42">
        <v>99999940.109999999</v>
      </c>
      <c r="J18" s="42">
        <f>302577464+298285732.27</f>
        <v>600863196.26999998</v>
      </c>
      <c r="K18" s="42">
        <v>450000000</v>
      </c>
      <c r="L18" s="42">
        <v>600000000</v>
      </c>
      <c r="M18" s="44">
        <v>2016</v>
      </c>
      <c r="N18" s="2" t="s">
        <v>262</v>
      </c>
    </row>
    <row r="19" spans="1:16" ht="15" customHeight="1" x14ac:dyDescent="0.25">
      <c r="A19" s="9" t="s">
        <v>241</v>
      </c>
      <c r="B19" s="10" t="s">
        <v>9</v>
      </c>
      <c r="C19" s="10" t="s">
        <v>42</v>
      </c>
      <c r="D19" s="10" t="s">
        <v>37</v>
      </c>
      <c r="E19" s="6"/>
      <c r="F19" s="7" t="s">
        <v>44</v>
      </c>
      <c r="G19" s="6" t="str">
        <f>VLOOKUP(VALUE(MID(A19,4,1)),Справочники!$A$2:$B$7,2)</f>
        <v>Предоставление имущества в аренду</v>
      </c>
      <c r="H19" s="8"/>
      <c r="I19" s="42">
        <v>233879000</v>
      </c>
      <c r="J19" s="84" t="s">
        <v>257</v>
      </c>
      <c r="K19" s="85"/>
      <c r="L19" s="85"/>
      <c r="M19" s="17">
        <f>M18</f>
        <v>2016</v>
      </c>
      <c r="N19" s="2" t="s">
        <v>262</v>
      </c>
      <c r="O19" s="39"/>
    </row>
    <row r="20" spans="1:16" ht="15" customHeight="1" x14ac:dyDescent="0.25">
      <c r="A20" s="9" t="s">
        <v>242</v>
      </c>
      <c r="B20" s="12" t="s">
        <v>12</v>
      </c>
      <c r="C20" s="12" t="s">
        <v>52</v>
      </c>
      <c r="D20" s="10" t="s">
        <v>37</v>
      </c>
      <c r="E20" s="6"/>
      <c r="F20" s="7" t="s">
        <v>44</v>
      </c>
      <c r="G20" s="6" t="str">
        <f>VLOOKUP(VALUE(MID(A20,4,1)),Справочники!$A$2:$B$7,2)</f>
        <v>Предоставление имущества в аренду</v>
      </c>
      <c r="H20" s="7"/>
      <c r="I20" s="42">
        <v>262947000</v>
      </c>
      <c r="J20" s="42">
        <v>262947000</v>
      </c>
      <c r="K20" s="42">
        <v>146000000</v>
      </c>
      <c r="L20" s="42">
        <v>265000000</v>
      </c>
      <c r="M20" s="44">
        <v>2018</v>
      </c>
      <c r="N20" s="2" t="s">
        <v>261</v>
      </c>
    </row>
    <row r="21" spans="1:16" ht="15" hidden="1" customHeight="1" x14ac:dyDescent="0.25">
      <c r="A21" s="9" t="s">
        <v>243</v>
      </c>
      <c r="B21" s="10" t="s">
        <v>11</v>
      </c>
      <c r="C21" s="10" t="s">
        <v>195</v>
      </c>
      <c r="D21" s="10"/>
      <c r="E21" s="6"/>
      <c r="F21" s="6" t="s">
        <v>44</v>
      </c>
      <c r="G21" s="6" t="str">
        <f>VLOOKUP(VALUE(MID(A21,4,1)),Справочники!$A$2:$B$7,2)</f>
        <v>Предоставление имущества в аренду</v>
      </c>
      <c r="H21" s="6"/>
      <c r="I21" s="39"/>
      <c r="J21" s="39"/>
      <c r="K21" s="39"/>
      <c r="L21" s="39"/>
      <c r="M21" s="17"/>
    </row>
    <row r="22" spans="1:16" ht="15" hidden="1" customHeight="1" x14ac:dyDescent="0.25">
      <c r="A22" s="9" t="s">
        <v>244</v>
      </c>
      <c r="B22" s="10" t="s">
        <v>10</v>
      </c>
      <c r="C22" s="10" t="s">
        <v>195</v>
      </c>
      <c r="D22" s="10"/>
      <c r="E22" s="6"/>
      <c r="F22" s="6" t="s">
        <v>44</v>
      </c>
      <c r="G22" s="6" t="str">
        <f>VLOOKUP(VALUE(MID(A22,4,1)),Справочники!$A$2:$B$7,2)</f>
        <v>Предоставление имущества в аренду</v>
      </c>
      <c r="H22" s="6"/>
      <c r="I22" s="39"/>
      <c r="J22" s="39"/>
      <c r="K22" s="39"/>
      <c r="L22" s="39"/>
      <c r="M22" s="17"/>
    </row>
    <row r="23" spans="1:16" ht="25.5" customHeight="1" x14ac:dyDescent="0.25">
      <c r="A23" s="9" t="s">
        <v>245</v>
      </c>
      <c r="B23" s="10" t="s">
        <v>40</v>
      </c>
      <c r="C23" s="10" t="s">
        <v>49</v>
      </c>
      <c r="D23" s="10" t="s">
        <v>37</v>
      </c>
      <c r="E23" s="6"/>
      <c r="F23" s="6" t="s">
        <v>50</v>
      </c>
      <c r="G23" s="6" t="str">
        <f>VLOOKUP(VALUE(MID(A23,4,1)),Справочники!$A$2:$B$7,2)</f>
        <v>Производство</v>
      </c>
      <c r="H23" s="6"/>
      <c r="I23" s="42">
        <v>115552750</v>
      </c>
      <c r="J23" s="84" t="s">
        <v>258</v>
      </c>
      <c r="K23" s="85"/>
      <c r="L23" s="85"/>
      <c r="M23" s="17">
        <f>M24</f>
        <v>2016</v>
      </c>
      <c r="N23" s="2" t="s">
        <v>262</v>
      </c>
    </row>
    <row r="24" spans="1:16" ht="15" customHeight="1" x14ac:dyDescent="0.25">
      <c r="A24" s="9" t="s">
        <v>246</v>
      </c>
      <c r="B24" s="12" t="s">
        <v>26</v>
      </c>
      <c r="C24" s="12" t="s">
        <v>27</v>
      </c>
      <c r="D24" s="10" t="s">
        <v>37</v>
      </c>
      <c r="E24" s="6"/>
      <c r="F24" s="8" t="s">
        <v>43</v>
      </c>
      <c r="G24" s="6" t="str">
        <f>VLOOKUP(VALUE(MID(A24,4,1)),Справочники!$A$2:$B$7,2)</f>
        <v>Производство</v>
      </c>
      <c r="H24" s="49"/>
      <c r="I24" s="42">
        <v>950279535.24000001</v>
      </c>
      <c r="J24" s="42">
        <v>1206557491.8599999</v>
      </c>
      <c r="K24" s="42">
        <v>700000000</v>
      </c>
      <c r="L24" s="42">
        <v>1300000000</v>
      </c>
      <c r="M24" s="44">
        <v>2016</v>
      </c>
      <c r="N24" s="2" t="s">
        <v>262</v>
      </c>
    </row>
    <row r="25" spans="1:16" ht="22.5" customHeight="1" x14ac:dyDescent="0.25">
      <c r="A25" s="9" t="s">
        <v>247</v>
      </c>
      <c r="B25" s="12" t="s">
        <v>19</v>
      </c>
      <c r="C25" s="10" t="s">
        <v>21</v>
      </c>
      <c r="D25" s="10" t="s">
        <v>37</v>
      </c>
      <c r="E25" s="6"/>
      <c r="F25" s="7" t="s">
        <v>131</v>
      </c>
      <c r="G25" s="6" t="str">
        <f>VLOOKUP(VALUE(MID(A25,4,1)),Справочники!$A$2:$B$7,2)</f>
        <v>Управляющая / Удерживающая компания</v>
      </c>
      <c r="H25" s="46">
        <v>10.078900000000001</v>
      </c>
      <c r="I25" s="42">
        <v>42620580</v>
      </c>
      <c r="J25" s="42">
        <v>42620580</v>
      </c>
      <c r="K25" s="42">
        <v>30000000</v>
      </c>
      <c r="L25" s="42">
        <v>30000000</v>
      </c>
      <c r="M25" s="44">
        <v>2014</v>
      </c>
      <c r="N25" s="50">
        <v>42601</v>
      </c>
    </row>
    <row r="26" spans="1:16" ht="22.5" customHeight="1" x14ac:dyDescent="0.25">
      <c r="A26" s="9" t="s">
        <v>248</v>
      </c>
      <c r="B26" s="12" t="s">
        <v>88</v>
      </c>
      <c r="C26" s="12" t="s">
        <v>62</v>
      </c>
      <c r="D26" s="12" t="s">
        <v>37</v>
      </c>
      <c r="E26" s="7"/>
      <c r="F26" s="7" t="s">
        <v>166</v>
      </c>
      <c r="G26" s="6" t="str">
        <f>VLOOKUP(VALUE(MID(A26,4,1)),Справочники!$A$2:$B$7,2)</f>
        <v>Объект недвижимости</v>
      </c>
      <c r="H26" s="46">
        <f>189.57+140.07</f>
        <v>329.64</v>
      </c>
      <c r="I26" s="42">
        <v>174780000</v>
      </c>
      <c r="J26" s="42">
        <v>174780000</v>
      </c>
      <c r="K26" s="42">
        <v>17478000</v>
      </c>
      <c r="L26" s="42">
        <v>17478000</v>
      </c>
      <c r="M26" s="44">
        <v>2014</v>
      </c>
      <c r="N26" s="50">
        <v>42591</v>
      </c>
    </row>
    <row r="27" spans="1:16" s="3" customFormat="1" ht="15" hidden="1" customHeight="1" x14ac:dyDescent="0.25">
      <c r="A27" s="9" t="s">
        <v>249</v>
      </c>
      <c r="B27" s="12" t="s">
        <v>47</v>
      </c>
      <c r="C27" s="10" t="s">
        <v>195</v>
      </c>
      <c r="D27" s="12"/>
      <c r="E27" s="7"/>
      <c r="F27" s="7" t="s">
        <v>51</v>
      </c>
      <c r="G27" s="6" t="str">
        <f>VLOOKUP(VALUE(MID(A27,4,1)),Справочники!$A$2:$B$7,2)</f>
        <v>Имущественный объект</v>
      </c>
      <c r="H27" s="7"/>
      <c r="I27" s="39"/>
      <c r="J27" s="39"/>
      <c r="K27" s="39"/>
      <c r="L27" s="39"/>
      <c r="M27" s="16"/>
    </row>
    <row r="28" spans="1:16" s="3" customFormat="1" x14ac:dyDescent="0.25">
      <c r="A28" s="9" t="s">
        <v>235</v>
      </c>
      <c r="B28" s="10" t="s">
        <v>218</v>
      </c>
      <c r="C28" s="10" t="s">
        <v>204</v>
      </c>
      <c r="D28" s="12"/>
      <c r="E28" s="6"/>
      <c r="F28" s="7" t="s">
        <v>44</v>
      </c>
      <c r="G28" s="6" t="str">
        <f>VLOOKUP(VALUE(MID(A28,4,1)),Справочники!$A$2:$B$7,2)</f>
        <v>Управляющая / Удерживающая компания</v>
      </c>
      <c r="H28" s="29">
        <v>119.04940000000001</v>
      </c>
      <c r="I28" s="39">
        <v>3763213000</v>
      </c>
      <c r="J28" s="39">
        <v>3763213000</v>
      </c>
      <c r="K28" s="39">
        <v>952395200</v>
      </c>
      <c r="L28" s="39">
        <v>2744732560</v>
      </c>
      <c r="M28" s="16">
        <v>2028</v>
      </c>
      <c r="N28" s="3" t="s">
        <v>263</v>
      </c>
    </row>
    <row r="29" spans="1:16" ht="15" hidden="1" customHeight="1" outlineLevel="1" x14ac:dyDescent="0.25">
      <c r="A29" s="11" t="s">
        <v>253</v>
      </c>
      <c r="B29" s="33" t="s">
        <v>124</v>
      </c>
      <c r="C29" s="10" t="s">
        <v>195</v>
      </c>
      <c r="D29" s="10"/>
      <c r="E29" s="27"/>
      <c r="F29" s="6" t="s">
        <v>169</v>
      </c>
      <c r="G29" s="6" t="str">
        <f>VLOOKUP(VALUE(MID(A29,4,1)),Справочники!$A$2:$B$7,2)</f>
        <v>Производство</v>
      </c>
      <c r="H29" s="7"/>
      <c r="I29" s="47"/>
      <c r="J29" s="47"/>
      <c r="K29" s="39"/>
      <c r="L29" s="39"/>
      <c r="M29" s="16"/>
    </row>
    <row r="30" spans="1:16" s="3" customFormat="1" ht="15" customHeight="1" outlineLevel="1" x14ac:dyDescent="0.25">
      <c r="A30" s="11" t="s">
        <v>251</v>
      </c>
      <c r="B30" s="33" t="s">
        <v>125</v>
      </c>
      <c r="C30" s="13" t="s">
        <v>66</v>
      </c>
      <c r="D30" s="10" t="s">
        <v>34</v>
      </c>
      <c r="E30" s="27"/>
      <c r="F30" s="6" t="s">
        <v>170</v>
      </c>
      <c r="G30" s="6" t="str">
        <f>VLOOKUP(VALUE(MID(A30,4,1)),Справочники!$A$2:$B$7,2)</f>
        <v>Производство</v>
      </c>
      <c r="H30" s="45"/>
      <c r="I30" s="48"/>
      <c r="J30" s="48"/>
      <c r="K30" s="42">
        <v>141835480</v>
      </c>
      <c r="L30" s="42">
        <v>150000000</v>
      </c>
      <c r="M30" s="44">
        <v>2014</v>
      </c>
      <c r="N30" s="50">
        <v>42578</v>
      </c>
      <c r="O30" s="2"/>
      <c r="P30" s="2"/>
    </row>
    <row r="31" spans="1:16" s="3" customFormat="1" ht="15" customHeight="1" outlineLevel="1" x14ac:dyDescent="0.25">
      <c r="A31" s="11" t="s">
        <v>252</v>
      </c>
      <c r="B31" s="33" t="s">
        <v>126</v>
      </c>
      <c r="C31" s="13" t="s">
        <v>66</v>
      </c>
      <c r="D31" s="10" t="s">
        <v>34</v>
      </c>
      <c r="E31" s="27"/>
      <c r="F31" s="6" t="s">
        <v>170</v>
      </c>
      <c r="G31" s="6" t="str">
        <f>VLOOKUP(VALUE(MID(A31,4,1)),Справочники!$A$2:$B$7,2)</f>
        <v>Производство</v>
      </c>
      <c r="H31" s="45"/>
      <c r="I31" s="48"/>
      <c r="J31" s="48"/>
      <c r="K31" s="42">
        <v>443000000</v>
      </c>
      <c r="L31" s="42">
        <v>460000000</v>
      </c>
      <c r="M31" s="44">
        <v>2016</v>
      </c>
      <c r="N31" s="50">
        <v>42613</v>
      </c>
      <c r="O31" s="2"/>
      <c r="P31" s="2"/>
    </row>
    <row r="32" spans="1:16" ht="15" customHeight="1" outlineLevel="1" x14ac:dyDescent="0.25">
      <c r="A32" s="11" t="s">
        <v>236</v>
      </c>
      <c r="B32" s="33" t="s">
        <v>127</v>
      </c>
      <c r="C32" s="13" t="s">
        <v>66</v>
      </c>
      <c r="D32" s="10" t="s">
        <v>34</v>
      </c>
      <c r="E32" s="27"/>
      <c r="F32" s="6" t="s">
        <v>171</v>
      </c>
      <c r="G32" s="6" t="str">
        <f>VLOOKUP(VALUE(MID(A32,4,1)),Справочники!$A$2:$B$7,2)</f>
        <v>Управляющая / Удерживающая компания</v>
      </c>
      <c r="H32" s="45"/>
      <c r="I32" s="48"/>
      <c r="J32" s="48"/>
      <c r="K32" s="42">
        <v>0</v>
      </c>
      <c r="L32" s="42">
        <v>100000000</v>
      </c>
      <c r="M32" s="44">
        <v>2016</v>
      </c>
      <c r="N32" s="2" t="s">
        <v>260</v>
      </c>
    </row>
    <row r="33" spans="1:17" ht="15" hidden="1" customHeight="1" outlineLevel="1" x14ac:dyDescent="0.25">
      <c r="A33" s="11" t="s">
        <v>237</v>
      </c>
      <c r="B33" s="33" t="s">
        <v>128</v>
      </c>
      <c r="C33" s="10" t="s">
        <v>195</v>
      </c>
      <c r="D33" s="10"/>
      <c r="E33" s="27"/>
      <c r="F33" s="6" t="s">
        <v>172</v>
      </c>
      <c r="G33" s="6" t="str">
        <f>VLOOKUP(VALUE(MID(A33,4,1)),Справочники!$A$2:$B$7,2)</f>
        <v>Управляющая / Удерживающая компания</v>
      </c>
      <c r="H33" s="7"/>
      <c r="I33" s="47"/>
      <c r="J33" s="47"/>
      <c r="K33" s="39"/>
      <c r="L33" s="39"/>
      <c r="M33" s="16"/>
    </row>
    <row r="34" spans="1:17" ht="15" customHeight="1" outlineLevel="1" x14ac:dyDescent="0.25">
      <c r="A34" s="11" t="s">
        <v>238</v>
      </c>
      <c r="B34" s="33" t="s">
        <v>129</v>
      </c>
      <c r="C34" s="13" t="s">
        <v>66</v>
      </c>
      <c r="D34" s="10" t="s">
        <v>34</v>
      </c>
      <c r="E34" s="27"/>
      <c r="F34" s="6" t="s">
        <v>173</v>
      </c>
      <c r="G34" s="6" t="str">
        <f>VLOOKUP(VALUE(MID(A34,4,1)),Справочники!$A$2:$B$7,2)</f>
        <v>Управляющая / Удерживающая компания</v>
      </c>
      <c r="H34" s="45"/>
      <c r="I34" s="48"/>
      <c r="J34" s="48"/>
      <c r="K34" s="42">
        <v>1252000000</v>
      </c>
      <c r="L34" s="42">
        <v>1500000000</v>
      </c>
      <c r="M34" s="44">
        <v>2016</v>
      </c>
      <c r="N34" s="50">
        <v>42538</v>
      </c>
    </row>
    <row r="35" spans="1:17" ht="15" customHeight="1" outlineLevel="1" x14ac:dyDescent="0.25">
      <c r="A35" s="11" t="s">
        <v>239</v>
      </c>
      <c r="B35" s="33" t="s">
        <v>130</v>
      </c>
      <c r="C35" s="13" t="s">
        <v>66</v>
      </c>
      <c r="D35" s="10" t="s">
        <v>34</v>
      </c>
      <c r="E35" s="27"/>
      <c r="F35" s="6" t="s">
        <v>173</v>
      </c>
      <c r="G35" s="6" t="str">
        <f>VLOOKUP(VALUE(MID(A35,4,1)),Справочники!$A$2:$B$7,2)</f>
        <v>Управляющая / Удерживающая компания</v>
      </c>
      <c r="H35" s="45"/>
      <c r="I35" s="48"/>
      <c r="J35" s="48"/>
      <c r="K35" s="42">
        <v>772000000</v>
      </c>
      <c r="L35" s="42">
        <v>1000000000</v>
      </c>
      <c r="M35" s="44">
        <v>2016</v>
      </c>
      <c r="N35" s="2" t="s">
        <v>261</v>
      </c>
    </row>
    <row r="36" spans="1:17" ht="33.75" customHeight="1" outlineLevel="1" x14ac:dyDescent="0.25">
      <c r="A36" s="11" t="s">
        <v>254</v>
      </c>
      <c r="B36" s="33" t="s">
        <v>165</v>
      </c>
      <c r="C36" s="13" t="s">
        <v>66</v>
      </c>
      <c r="D36" s="10" t="s">
        <v>34</v>
      </c>
      <c r="E36" s="27"/>
      <c r="F36" s="6" t="s">
        <v>168</v>
      </c>
      <c r="G36" s="6" t="str">
        <f>VLOOKUP(VALUE(MID(A36,4,1)),Справочники!$A$2:$B$7,2)</f>
        <v>Объект недвижимости</v>
      </c>
      <c r="H36" s="45"/>
      <c r="I36" s="48"/>
      <c r="J36" s="48"/>
      <c r="K36" s="42">
        <v>97880000</v>
      </c>
      <c r="L36" s="42">
        <v>100000000</v>
      </c>
      <c r="M36" s="44">
        <v>2014</v>
      </c>
      <c r="N36" s="2" t="s">
        <v>262</v>
      </c>
    </row>
    <row r="37" spans="1:17" s="3" customFormat="1" ht="22.5" outlineLevel="1" x14ac:dyDescent="0.25">
      <c r="A37" s="11" t="s">
        <v>255</v>
      </c>
      <c r="B37" s="33" t="s">
        <v>216</v>
      </c>
      <c r="C37" s="13" t="s">
        <v>66</v>
      </c>
      <c r="D37" s="10" t="s">
        <v>205</v>
      </c>
      <c r="E37" s="27"/>
      <c r="F37" s="41" t="s">
        <v>217</v>
      </c>
      <c r="G37" s="6" t="str">
        <f>VLOOKUP(VALUE(MID(A37,4,1)),Справочники!$A$2:$B$7,2)</f>
        <v>Объект недвижимости</v>
      </c>
      <c r="H37" s="45"/>
      <c r="I37" s="48"/>
      <c r="J37" s="48"/>
      <c r="K37" s="42" t="str">
        <f>CONCATENATE(VALUE(ROUND(SUM(K18:K26)/1000000,2)), " млн. руб.")</f>
        <v>1343,48 млн. руб.</v>
      </c>
      <c r="L37" s="42" t="str">
        <f>CONCATENATE(VALUE(ROUND(SUM(L18:L26)/1000000,2)), " млн. руб.")</f>
        <v>2212,48 млн. руб.</v>
      </c>
      <c r="M37" s="44">
        <v>2016</v>
      </c>
      <c r="N37" s="2" t="s">
        <v>66</v>
      </c>
      <c r="O37" s="2"/>
      <c r="P37" s="2"/>
    </row>
    <row r="38" spans="1:17" s="3" customFormat="1" ht="15" customHeight="1" x14ac:dyDescent="0.25">
      <c r="A38" s="9" t="s">
        <v>120</v>
      </c>
      <c r="B38" s="12" t="s">
        <v>15</v>
      </c>
      <c r="C38" s="12" t="s">
        <v>79</v>
      </c>
      <c r="D38" s="12" t="s">
        <v>196</v>
      </c>
      <c r="E38" s="7"/>
      <c r="F38" s="7" t="s">
        <v>44</v>
      </c>
      <c r="G38" s="6" t="str">
        <f>VLOOKUP(VALUE(MID(A38,4,1)),Справочники!$A$2:$B$7,2)</f>
        <v>Предоставление имущества в аренду</v>
      </c>
      <c r="H38" s="45"/>
      <c r="I38" s="42">
        <v>10000</v>
      </c>
      <c r="J38" s="42">
        <v>198676492</v>
      </c>
      <c r="K38" s="42">
        <v>200000000</v>
      </c>
      <c r="L38" s="42">
        <v>200000000</v>
      </c>
      <c r="M38" s="44">
        <v>2015</v>
      </c>
      <c r="N38" s="2" t="s">
        <v>262</v>
      </c>
    </row>
    <row r="39" spans="1:17" s="3" customFormat="1" ht="15" hidden="1" customHeight="1" x14ac:dyDescent="0.25">
      <c r="A39" s="9" t="s">
        <v>250</v>
      </c>
      <c r="B39" s="10" t="s">
        <v>1</v>
      </c>
      <c r="C39" s="10" t="s">
        <v>195</v>
      </c>
      <c r="D39" s="10"/>
      <c r="E39" s="6"/>
      <c r="F39" s="6" t="s">
        <v>68</v>
      </c>
      <c r="G39" s="6" t="str">
        <f>VLOOKUP(VALUE(MID(A39,4,1)),Справочники!$A$2:$B$7,2)</f>
        <v>Предоставление имущества в аренду</v>
      </c>
      <c r="H39" s="6"/>
      <c r="I39" s="39"/>
      <c r="J39" s="39"/>
      <c r="K39" s="39"/>
      <c r="L39" s="39"/>
      <c r="M39" s="16"/>
    </row>
    <row r="40" spans="1:17" ht="15" customHeight="1" x14ac:dyDescent="0.25">
      <c r="A40" s="9" t="s">
        <v>121</v>
      </c>
      <c r="B40" s="10" t="s">
        <v>189</v>
      </c>
      <c r="C40" s="13" t="s">
        <v>66</v>
      </c>
      <c r="D40" s="12" t="s">
        <v>203</v>
      </c>
      <c r="E40" s="6"/>
      <c r="F40" s="6" t="s">
        <v>114</v>
      </c>
      <c r="G40" s="6" t="str">
        <f>VLOOKUP(VALUE(MID(A40,4,1)),Справочники!$A$2:$B$7,2)</f>
        <v>Объект недвижимости</v>
      </c>
      <c r="H40" s="6"/>
      <c r="I40" s="39"/>
      <c r="J40" s="39"/>
      <c r="K40" s="39"/>
      <c r="L40" s="39"/>
      <c r="M40" s="16">
        <v>2014</v>
      </c>
      <c r="N40" s="3" t="s">
        <v>263</v>
      </c>
    </row>
    <row r="41" spans="1:17" ht="15" customHeight="1" outlineLevel="1" x14ac:dyDescent="0.25">
      <c r="A41" s="9" t="s">
        <v>190</v>
      </c>
      <c r="B41" s="34" t="s">
        <v>221</v>
      </c>
      <c r="C41" s="13" t="s">
        <v>225</v>
      </c>
      <c r="D41" s="12" t="s">
        <v>203</v>
      </c>
      <c r="E41" s="6"/>
      <c r="F41" s="41" t="s">
        <v>91</v>
      </c>
      <c r="G41" s="6" t="str">
        <f>VLOOKUP(VALUE(MID(A41,4,1)),Справочники!$A$2:$B$7,2)</f>
        <v>Объект недвижимости</v>
      </c>
      <c r="H41" s="41"/>
      <c r="I41" s="42">
        <v>224151333.5</v>
      </c>
      <c r="J41" s="42">
        <v>224151333.5</v>
      </c>
      <c r="K41" s="42">
        <v>202906000</v>
      </c>
      <c r="L41" s="42">
        <v>133260000</v>
      </c>
      <c r="M41" s="44">
        <v>2014</v>
      </c>
      <c r="N41" s="50">
        <v>42608</v>
      </c>
      <c r="O41" s="50">
        <v>42608</v>
      </c>
    </row>
    <row r="42" spans="1:17" ht="15" customHeight="1" outlineLevel="1" x14ac:dyDescent="0.2">
      <c r="A42" s="9" t="s">
        <v>193</v>
      </c>
      <c r="B42" s="34" t="s">
        <v>222</v>
      </c>
      <c r="C42" s="13" t="s">
        <v>226</v>
      </c>
      <c r="D42" s="12" t="s">
        <v>203</v>
      </c>
      <c r="E42" s="6"/>
      <c r="F42" s="6" t="s">
        <v>90</v>
      </c>
      <c r="G42" s="6" t="str">
        <f>VLOOKUP(VALUE(MID(A42,4,1)),Справочники!$A$2:$B$7,2)</f>
        <v>Объект недвижимости</v>
      </c>
      <c r="H42" s="41"/>
      <c r="I42" s="42">
        <v>55122733.380000003</v>
      </c>
      <c r="J42" s="42">
        <v>55122733.380000003</v>
      </c>
      <c r="K42" s="42">
        <v>50487000</v>
      </c>
      <c r="L42" s="42">
        <v>57800000</v>
      </c>
      <c r="M42" s="44">
        <v>2014</v>
      </c>
      <c r="N42" s="50">
        <v>42608</v>
      </c>
      <c r="O42" s="3"/>
      <c r="P42" s="3"/>
      <c r="Q42" s="51"/>
    </row>
    <row r="43" spans="1:17" ht="15" customHeight="1" outlineLevel="1" x14ac:dyDescent="0.25">
      <c r="A43" s="9" t="s">
        <v>209</v>
      </c>
      <c r="B43" s="34" t="s">
        <v>223</v>
      </c>
      <c r="C43" s="13" t="s">
        <v>210</v>
      </c>
      <c r="D43" s="12" t="s">
        <v>203</v>
      </c>
      <c r="E43" s="6"/>
      <c r="F43" s="41"/>
      <c r="G43" s="6" t="str">
        <f>VLOOKUP(VALUE(MID(A43,4,1)),Справочники!$A$2:$B$7,2)</f>
        <v>Объект недвижимости</v>
      </c>
      <c r="H43" s="41"/>
      <c r="I43" s="42"/>
      <c r="J43" s="42"/>
      <c r="K43" s="42"/>
      <c r="L43" s="42"/>
      <c r="M43" s="44"/>
      <c r="N43" s="53">
        <v>42461</v>
      </c>
      <c r="O43" s="53">
        <v>42524</v>
      </c>
    </row>
    <row r="44" spans="1:17" ht="15" customHeight="1" outlineLevel="1" x14ac:dyDescent="0.25">
      <c r="A44" s="9" t="s">
        <v>193</v>
      </c>
      <c r="B44" s="34" t="s">
        <v>224</v>
      </c>
      <c r="C44" s="13" t="s">
        <v>227</v>
      </c>
      <c r="D44" s="12" t="s">
        <v>203</v>
      </c>
      <c r="E44" s="6"/>
      <c r="F44" s="41"/>
      <c r="G44" s="6" t="str">
        <f>VLOOKUP(VALUE(MID(A44,4,1)),Справочники!$A$2:$B$7,2)</f>
        <v>Объект недвижимости</v>
      </c>
      <c r="H44" s="41"/>
      <c r="I44" s="42"/>
      <c r="J44" s="42"/>
      <c r="K44" s="42"/>
      <c r="L44" s="42"/>
      <c r="M44" s="44"/>
      <c r="N44" s="53">
        <v>42461</v>
      </c>
      <c r="O44" s="3"/>
      <c r="P44" s="3"/>
    </row>
    <row r="45" spans="1:17" x14ac:dyDescent="0.25">
      <c r="A45" s="9" t="s">
        <v>122</v>
      </c>
      <c r="B45" s="12" t="s">
        <v>87</v>
      </c>
      <c r="C45" s="10" t="s">
        <v>63</v>
      </c>
      <c r="D45" s="12" t="s">
        <v>203</v>
      </c>
      <c r="E45" s="7"/>
      <c r="F45" s="45" t="s">
        <v>145</v>
      </c>
      <c r="G45" s="6" t="str">
        <f>VLOOKUP(VALUE(MID(A45,4,1)),Справочники!$A$2:$B$7,2)</f>
        <v>Объект недвижимости</v>
      </c>
      <c r="H45" s="46">
        <v>1217.3368</v>
      </c>
      <c r="I45" s="42">
        <v>1161372813.25</v>
      </c>
      <c r="J45" s="42">
        <v>1161372813.25</v>
      </c>
      <c r="K45" s="42">
        <v>36520104</v>
      </c>
      <c r="L45" s="42">
        <v>232273948.12</v>
      </c>
      <c r="M45" s="44">
        <v>2030</v>
      </c>
      <c r="N45" s="52">
        <v>42621</v>
      </c>
      <c r="O45" s="3"/>
      <c r="P45" s="3"/>
    </row>
    <row r="46" spans="1:17" x14ac:dyDescent="0.25">
      <c r="A46" s="9" t="s">
        <v>123</v>
      </c>
      <c r="B46" s="12" t="s">
        <v>86</v>
      </c>
      <c r="C46" s="10" t="s">
        <v>64</v>
      </c>
      <c r="D46" s="12" t="s">
        <v>203</v>
      </c>
      <c r="E46" s="7"/>
      <c r="F46" s="45" t="s">
        <v>146</v>
      </c>
      <c r="G46" s="6" t="str">
        <f>VLOOKUP(VALUE(MID(A46,4,1)),Справочники!$A$2:$B$7,2)</f>
        <v>Объект недвижимости</v>
      </c>
      <c r="H46" s="46">
        <v>4372.6000000000004</v>
      </c>
      <c r="I46" s="42">
        <v>55422750</v>
      </c>
      <c r="J46" s="42">
        <v>55422750</v>
      </c>
      <c r="K46" s="42">
        <v>13117800</v>
      </c>
      <c r="L46" s="42">
        <v>38798079.799999997</v>
      </c>
      <c r="M46" s="44">
        <v>2020</v>
      </c>
      <c r="N46" s="52">
        <v>42642</v>
      </c>
      <c r="O46" s="3"/>
      <c r="P46" s="3"/>
    </row>
    <row r="47" spans="1:17" x14ac:dyDescent="0.25">
      <c r="A47" s="9" t="s">
        <v>219</v>
      </c>
      <c r="B47" s="12" t="s">
        <v>220</v>
      </c>
      <c r="C47" s="10" t="s">
        <v>66</v>
      </c>
      <c r="D47" s="12" t="s">
        <v>203</v>
      </c>
      <c r="E47" s="7"/>
      <c r="F47" s="6" t="s">
        <v>114</v>
      </c>
      <c r="G47" s="6" t="str">
        <f>VLOOKUP(VALUE(MID(A47,4,1)),Справочники!$A$2:$B$7,2)</f>
        <v>Объект недвижимости</v>
      </c>
      <c r="H47" s="29"/>
      <c r="I47" s="39"/>
      <c r="J47" s="39"/>
      <c r="K47" s="39"/>
      <c r="L47" s="39"/>
      <c r="M47" s="17"/>
      <c r="N47" s="3" t="s">
        <v>263</v>
      </c>
      <c r="O47" s="3"/>
      <c r="P47" s="3"/>
    </row>
    <row r="48" spans="1:17" outlineLevel="1" x14ac:dyDescent="0.25">
      <c r="A48" s="9" t="s">
        <v>190</v>
      </c>
      <c r="B48" s="34" t="s">
        <v>228</v>
      </c>
      <c r="C48" s="10" t="s">
        <v>228</v>
      </c>
      <c r="D48" s="12" t="s">
        <v>203</v>
      </c>
      <c r="E48" s="7"/>
      <c r="F48" s="45"/>
      <c r="G48" s="6" t="str">
        <f>VLOOKUP(VALUE(MID(A48,4,1)),Справочники!$A$2:$B$7,2)</f>
        <v>Объект недвижимости</v>
      </c>
      <c r="H48" s="46"/>
      <c r="I48" s="42"/>
      <c r="J48" s="42"/>
      <c r="K48" s="42"/>
      <c r="L48" s="42"/>
      <c r="M48" s="44"/>
      <c r="N48" s="52">
        <v>42615</v>
      </c>
      <c r="O48" s="3"/>
      <c r="P48" s="3"/>
    </row>
    <row r="49" spans="1:16" outlineLevel="1" x14ac:dyDescent="0.25">
      <c r="A49" s="9" t="s">
        <v>193</v>
      </c>
      <c r="B49" s="34" t="s">
        <v>229</v>
      </c>
      <c r="C49" s="10" t="s">
        <v>229</v>
      </c>
      <c r="D49" s="12" t="s">
        <v>203</v>
      </c>
      <c r="E49" s="7"/>
      <c r="F49" s="45"/>
      <c r="G49" s="6" t="str">
        <f>VLOOKUP(VALUE(MID(A49,4,1)),Справочники!$A$2:$B$7,2)</f>
        <v>Объект недвижимости</v>
      </c>
      <c r="H49" s="46"/>
      <c r="I49" s="42"/>
      <c r="J49" s="42"/>
      <c r="K49" s="42"/>
      <c r="L49" s="42"/>
      <c r="M49" s="44"/>
      <c r="N49" s="52">
        <v>42615</v>
      </c>
      <c r="O49" s="3"/>
      <c r="P49" s="3"/>
    </row>
    <row r="50" spans="1:16" x14ac:dyDescent="0.25">
      <c r="A50" s="9"/>
      <c r="B50" s="12"/>
      <c r="C50" s="12"/>
      <c r="D50" s="12"/>
      <c r="E50" s="7"/>
      <c r="F50" s="7"/>
      <c r="G50" s="6"/>
      <c r="H50" s="29"/>
      <c r="I50" s="39"/>
      <c r="J50" s="39"/>
      <c r="K50" s="39"/>
      <c r="L50" s="39"/>
      <c r="M50" s="17"/>
      <c r="N50" s="3"/>
      <c r="O50" s="3"/>
      <c r="P50" s="3"/>
    </row>
    <row r="51" spans="1:16" x14ac:dyDescent="0.25">
      <c r="A51" s="9"/>
      <c r="B51" s="12"/>
      <c r="C51" s="10"/>
      <c r="D51" s="12"/>
      <c r="E51" s="7"/>
      <c r="F51" s="7"/>
      <c r="G51" s="6"/>
      <c r="H51" s="29"/>
      <c r="I51" s="39"/>
      <c r="J51" s="39"/>
      <c r="K51" s="39"/>
      <c r="L51" s="39"/>
      <c r="M51" s="17"/>
      <c r="N51" s="3"/>
      <c r="O51" s="3"/>
      <c r="P51" s="3"/>
    </row>
    <row r="52" spans="1:16" x14ac:dyDescent="0.25">
      <c r="E52" s="26"/>
    </row>
    <row r="53" spans="1:16" x14ac:dyDescent="0.25">
      <c r="B53" s="19" t="s">
        <v>69</v>
      </c>
      <c r="C53" s="19">
        <f>COUNTA(C2:C52)-COUNTIF(C2:C52,"нет")-COUNTIF(C2:C52,"ЗАКРЫТ")</f>
        <v>22</v>
      </c>
      <c r="D53" s="23" t="s">
        <v>70</v>
      </c>
      <c r="E53" s="23"/>
      <c r="H53" s="24" t="s">
        <v>78</v>
      </c>
      <c r="I53" s="20">
        <f>SUM(I2:I46)/1000000</f>
        <v>21002.214180179999</v>
      </c>
      <c r="J53" s="20">
        <f t="shared" ref="J53" si="0">SUM(J2:J46)/1000000</f>
        <v>21608.590134960003</v>
      </c>
      <c r="K53" s="20">
        <f>SUM(K2:K46)/1000000</f>
        <v>14004.505584</v>
      </c>
      <c r="L53" s="20">
        <f>SUM(L2:L46)/1000000</f>
        <v>20579.526080889998</v>
      </c>
    </row>
  </sheetData>
  <autoFilter ref="C1:D49">
    <filterColumn colId="0">
      <filters>
        <filter val="Замкнутая"/>
        <filter val="Зеленый город"/>
        <filter val="Земельные участки Псковской области"/>
        <filter val="Земельные участки Свердловской области"/>
        <filter val="Земельные участки Тверской области"/>
        <filter val="Земли Москвы и Московской области"/>
        <filter val="ЗПИФ &quot;Агрокапитал&quot;"/>
        <filter val="ИС &quot;Заречье&quot;"/>
        <filter val="Квартира"/>
        <filter val="Корнилова"/>
        <filter val="Нежилое помещение"/>
        <filter val="нет"/>
        <filter val="ОАО &quot;Машпродукция&quot;"/>
        <filter val="ОАО &quot;Стройпластполимер&quot;"/>
        <filter val="ООО &quot;АСВ ресурс&quot;"/>
        <filter val="ООО &quot;АСВ УА&quot;"/>
        <filter val="ООО &quot;Бриз&quot;"/>
        <filter val="ООО &quot;Кадниково&quot;"/>
        <filter val="ООО &quot;Кирпичный завод - Стройпластполимер&quot;"/>
        <filter val="ООО &quot;Консалтинг-Сервис-1&quot;"/>
        <filter val="ООО &quot;Маршал&quot;"/>
        <filter val="ООО &quot;Нахимов&quot;"/>
        <filter val="Тимирязева"/>
      </filters>
    </filterColumn>
  </autoFilter>
  <mergeCells count="2">
    <mergeCell ref="J19:L19"/>
    <mergeCell ref="J23:L23"/>
  </mergeCells>
  <hyperlinks>
    <hyperlink ref="N31" r:id="rId1" display="http://asv-pm.ru/kompaniya/novosti/ooo-asv-resurs_8/"/>
    <hyperlink ref="N30" r:id="rId2" display="http://asv-pm.ru/prodazha/oao-volzhskaya-nefteservisnaya-kompaniya-8464-akci/"/>
    <hyperlink ref="N34" r:id="rId3" display="http://asv-pm.ru/prodazha/oao-lychakgeologiia/"/>
    <hyperlink ref="N48" r:id="rId4" display="http://www.asv.org.ru/sales/for_recovery/news/402769/"/>
    <hyperlink ref="N49" r:id="rId5" display="http://www.asv.org.ru/sales/for_recovery/news/402769/"/>
    <hyperlink ref="N25" r:id="rId6" display="http://www.asv.org.ru/sales/for_recovery/news/397577/"/>
    <hyperlink ref="N41" r:id="rId7" display="http://www.asv.org.ru/sales/for_recovery/news/398749/"/>
    <hyperlink ref="N42" r:id="rId8" display="http://www.asv.org.ru/sales/for_recovery/news/398749/"/>
    <hyperlink ref="N46" r:id="rId9" display="http://www.asv.org.ru/sales/for_recovery/news/396921/"/>
    <hyperlink ref="N45" r:id="rId10" display="http://www.asv.org.ru/sales/for_recovery/news/391834/"/>
    <hyperlink ref="N16" r:id="rId11" display="http://www.asv.org.ru/sales/for_recovery/news/391155/"/>
    <hyperlink ref="O41" r:id="rId12" display="http://www.asv.org.ru/sales/for_recovery/news/389477/"/>
    <hyperlink ref="N43" r:id="rId13" display="http://www.asv.org.ru/sales/for_recovery/news/385217/"/>
    <hyperlink ref="N44" r:id="rId14" display="http://www.asv.org.ru/sales/for_recovery/news/385217/"/>
    <hyperlink ref="O43" r:id="rId15" display="http://www.asv.org.ru/sales/for_recovery/news/401307/"/>
    <hyperlink ref="N26" r:id="rId16" display="http://www.asv.org.ru/sales/for_recovery/news/388245/"/>
    <hyperlink ref="N13" r:id="rId17" display="http://www.asv.org.ru/sales/for_recovery/news/400693/"/>
  </hyperlinks>
  <pageMargins left="0.31496062992125984" right="0.31496062992125984" top="0.59055118110236227" bottom="0.59055118110236227" header="0.31496062992125984" footer="0.31496062992125984"/>
  <pageSetup paperSize="9" scale="72" fitToHeight="0" orientation="landscape" r:id="rId18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Справочники!$B$10:$B$18</xm:f>
          </x14:formula1>
          <xm:sqref>D2:D51</xm:sqref>
        </x14:dataValidation>
        <x14:dataValidation type="list" allowBlank="1" showInputMessage="1" showErrorMessage="1">
          <x14:formula1>
            <xm:f>Справочники!$B$26:$B$28</xm:f>
          </x14:formula1>
          <xm:sqref>E2:E51</xm:sqref>
        </x14:dataValidation>
        <x14:dataValidation type="list" allowBlank="1" showInputMessage="1" showErrorMessage="1">
          <x14:formula1>
            <xm:f>Справочники!$B$2:$B$7</xm:f>
          </x14:formula1>
          <xm:sqref>G2:G51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tabSelected="1" topLeftCell="C7" zoomScaleNormal="100" workbookViewId="0">
      <selection activeCell="C8" sqref="C8:J8"/>
    </sheetView>
  </sheetViews>
  <sheetFormatPr defaultColWidth="9.140625" defaultRowHeight="15.75" x14ac:dyDescent="0.25"/>
  <cols>
    <col min="1" max="1" width="21" style="57" hidden="1" customWidth="1"/>
    <col min="2" max="2" width="41.7109375" style="57" hidden="1" customWidth="1"/>
    <col min="3" max="3" width="17.42578125" style="57" customWidth="1"/>
    <col min="4" max="4" width="10.140625" style="57" customWidth="1"/>
    <col min="5" max="5" width="12.85546875" style="57" customWidth="1"/>
    <col min="6" max="6" width="18.42578125" style="57" customWidth="1"/>
    <col min="7" max="7" width="15.42578125" style="57" customWidth="1"/>
    <col min="8" max="8" width="14.85546875" style="56" customWidth="1"/>
    <col min="9" max="9" width="98" style="56" customWidth="1"/>
    <col min="10" max="10" width="50.5703125" style="56" customWidth="1"/>
    <col min="11" max="16384" width="9.140625" style="56"/>
  </cols>
  <sheetData>
    <row r="1" spans="1:10" x14ac:dyDescent="0.25">
      <c r="A1" s="71"/>
      <c r="B1" s="71"/>
      <c r="C1" s="71"/>
      <c r="D1" s="71"/>
      <c r="E1" s="71"/>
      <c r="F1" s="71"/>
      <c r="G1" s="71"/>
    </row>
    <row r="2" spans="1:10" x14ac:dyDescent="0.25">
      <c r="A2" s="71"/>
      <c r="B2" s="71"/>
      <c r="C2" s="71"/>
      <c r="D2" s="71"/>
      <c r="E2" s="71"/>
      <c r="F2" s="71"/>
      <c r="G2" s="71"/>
      <c r="I2" s="82"/>
      <c r="J2" s="90" t="s">
        <v>332</v>
      </c>
    </row>
    <row r="3" spans="1:10" x14ac:dyDescent="0.25">
      <c r="A3" s="71"/>
      <c r="B3" s="71"/>
      <c r="C3" s="71"/>
      <c r="D3" s="71"/>
      <c r="E3" s="71"/>
      <c r="F3" s="71"/>
      <c r="G3" s="71"/>
      <c r="I3" s="83"/>
      <c r="J3" s="91"/>
    </row>
    <row r="4" spans="1:10" ht="45" customHeight="1" x14ac:dyDescent="0.25">
      <c r="A4" s="71"/>
      <c r="B4" s="71"/>
      <c r="C4" s="71"/>
      <c r="D4" s="71"/>
      <c r="E4" s="71"/>
      <c r="F4" s="71"/>
      <c r="G4" s="71"/>
      <c r="I4" s="83"/>
      <c r="J4" s="91"/>
    </row>
    <row r="5" spans="1:10" x14ac:dyDescent="0.25">
      <c r="A5" s="71"/>
      <c r="B5" s="71"/>
      <c r="C5" s="71"/>
      <c r="D5" s="71"/>
      <c r="E5" s="71"/>
      <c r="F5" s="71"/>
      <c r="G5" s="71"/>
      <c r="I5" s="80"/>
      <c r="J5" s="80"/>
    </row>
    <row r="6" spans="1:10" x14ac:dyDescent="0.25">
      <c r="A6" s="71"/>
      <c r="B6" s="71"/>
      <c r="C6" s="71"/>
      <c r="D6" s="71"/>
      <c r="E6" s="71"/>
      <c r="F6" s="71"/>
      <c r="G6" s="71"/>
    </row>
    <row r="7" spans="1:10" x14ac:dyDescent="0.25">
      <c r="G7" s="65"/>
    </row>
    <row r="8" spans="1:10" ht="53.45" customHeight="1" x14ac:dyDescent="0.25">
      <c r="C8" s="87" t="s">
        <v>326</v>
      </c>
      <c r="D8" s="88"/>
      <c r="E8" s="88"/>
      <c r="F8" s="88"/>
      <c r="G8" s="88"/>
      <c r="H8" s="88"/>
      <c r="I8" s="88"/>
      <c r="J8" s="88"/>
    </row>
    <row r="9" spans="1:10" ht="39" customHeight="1" thickBot="1" x14ac:dyDescent="0.3">
      <c r="A9" s="71"/>
      <c r="B9" s="71"/>
      <c r="C9" s="74"/>
      <c r="D9" s="75"/>
      <c r="E9" s="75"/>
      <c r="F9" s="75"/>
      <c r="G9" s="75"/>
      <c r="H9" s="75"/>
      <c r="I9" s="75"/>
      <c r="J9" s="75"/>
    </row>
    <row r="10" spans="1:10" ht="75" customHeight="1" x14ac:dyDescent="0.25">
      <c r="A10" s="66" t="s">
        <v>313</v>
      </c>
      <c r="B10" s="67" t="s">
        <v>316</v>
      </c>
      <c r="C10" s="76" t="s">
        <v>327</v>
      </c>
      <c r="D10" s="76" t="s">
        <v>328</v>
      </c>
      <c r="E10" s="76" t="s">
        <v>329</v>
      </c>
      <c r="F10" s="76" t="s">
        <v>330</v>
      </c>
      <c r="G10" s="76" t="s">
        <v>319</v>
      </c>
      <c r="H10" s="76" t="s">
        <v>317</v>
      </c>
      <c r="I10" s="76" t="s">
        <v>331</v>
      </c>
      <c r="J10" s="76" t="s">
        <v>318</v>
      </c>
    </row>
    <row r="11" spans="1:10" ht="272.25" customHeight="1" x14ac:dyDescent="0.25">
      <c r="A11" s="68" t="s">
        <v>315</v>
      </c>
      <c r="B11" s="69" t="s">
        <v>21</v>
      </c>
      <c r="C11" s="70" t="s">
        <v>324</v>
      </c>
      <c r="D11" s="72" t="str">
        <f>Справочники!C21</f>
        <v>09</v>
      </c>
      <c r="E11" s="70" t="s">
        <v>302</v>
      </c>
      <c r="F11" s="70" t="s">
        <v>323</v>
      </c>
      <c r="G11" s="77">
        <v>605713.61</v>
      </c>
      <c r="H11" s="70" t="s">
        <v>320</v>
      </c>
      <c r="I11" s="69" t="s">
        <v>322</v>
      </c>
      <c r="J11" s="81" t="s">
        <v>321</v>
      </c>
    </row>
    <row r="12" spans="1:10" hidden="1" x14ac:dyDescent="0.25">
      <c r="A12" s="60"/>
      <c r="B12" s="61"/>
      <c r="C12" s="61"/>
      <c r="D12" s="61"/>
      <c r="E12" s="61"/>
      <c r="F12" s="64" t="s">
        <v>314</v>
      </c>
      <c r="G12" s="62">
        <f>SUM(G11:G11)/1000000</f>
        <v>0.60571361000000001</v>
      </c>
      <c r="H12" s="63"/>
      <c r="I12" s="73"/>
      <c r="J12" s="63"/>
    </row>
    <row r="13" spans="1:10" x14ac:dyDescent="0.25">
      <c r="C13" s="71"/>
      <c r="D13" s="71"/>
      <c r="E13" s="71"/>
      <c r="F13" s="71"/>
      <c r="G13" s="71"/>
    </row>
    <row r="14" spans="1:10" x14ac:dyDescent="0.25">
      <c r="C14" s="71"/>
      <c r="D14" s="71"/>
      <c r="E14" s="71"/>
      <c r="F14" s="71"/>
      <c r="G14" s="71"/>
    </row>
    <row r="15" spans="1:10" ht="49.5" customHeight="1" x14ac:dyDescent="0.25">
      <c r="C15" s="90" t="s">
        <v>325</v>
      </c>
      <c r="D15" s="90"/>
      <c r="E15" s="90"/>
      <c r="F15" s="90"/>
      <c r="G15" s="90"/>
      <c r="H15" s="90"/>
      <c r="I15" s="90"/>
      <c r="J15" s="90"/>
    </row>
    <row r="16" spans="1:10" ht="17.25" customHeight="1" x14ac:dyDescent="0.25">
      <c r="A16" s="71"/>
      <c r="B16" s="71"/>
      <c r="C16" s="80"/>
      <c r="D16" s="80"/>
      <c r="E16" s="78"/>
      <c r="F16" s="78"/>
      <c r="G16" s="78"/>
      <c r="H16" s="79"/>
      <c r="I16" s="80"/>
    </row>
    <row r="17" spans="1:9" ht="16.5" customHeight="1" x14ac:dyDescent="0.25">
      <c r="A17" s="71"/>
      <c r="B17" s="71"/>
      <c r="C17" s="80"/>
      <c r="D17" s="80"/>
      <c r="E17" s="78"/>
      <c r="F17" s="78"/>
      <c r="G17" s="78"/>
      <c r="H17" s="79"/>
      <c r="I17" s="80"/>
    </row>
    <row r="18" spans="1:9" ht="16.5" customHeight="1" x14ac:dyDescent="0.25">
      <c r="A18" s="71"/>
      <c r="B18" s="71"/>
      <c r="C18" s="80"/>
      <c r="D18" s="80"/>
      <c r="E18" s="78"/>
      <c r="F18" s="78"/>
      <c r="G18" s="78"/>
      <c r="H18" s="79"/>
      <c r="I18" s="80"/>
    </row>
    <row r="19" spans="1:9" ht="13.5" customHeight="1" x14ac:dyDescent="0.25">
      <c r="A19" s="71"/>
      <c r="B19" s="71"/>
      <c r="C19" s="80"/>
      <c r="D19" s="80"/>
      <c r="E19" s="78"/>
      <c r="F19" s="78"/>
      <c r="G19" s="78"/>
      <c r="H19" s="79"/>
      <c r="I19" s="80"/>
    </row>
    <row r="20" spans="1:9" x14ac:dyDescent="0.25">
      <c r="C20" s="71"/>
      <c r="D20" s="71"/>
      <c r="E20" s="71"/>
      <c r="F20" s="71"/>
      <c r="G20" s="71"/>
    </row>
    <row r="21" spans="1:9" x14ac:dyDescent="0.25">
      <c r="C21" s="71"/>
      <c r="D21" s="71"/>
      <c r="E21" s="71"/>
      <c r="F21" s="71"/>
      <c r="G21" s="71"/>
    </row>
    <row r="24" spans="1:9" x14ac:dyDescent="0.25">
      <c r="C24" s="89"/>
      <c r="D24" s="89"/>
      <c r="E24" s="89"/>
      <c r="F24" s="89"/>
      <c r="G24" s="89"/>
      <c r="H24" s="89"/>
      <c r="I24" s="89"/>
    </row>
    <row r="25" spans="1:9" x14ac:dyDescent="0.25">
      <c r="C25" s="89"/>
      <c r="D25" s="89"/>
      <c r="E25" s="89"/>
      <c r="F25" s="89"/>
      <c r="G25" s="89"/>
      <c r="H25" s="89"/>
      <c r="I25" s="89"/>
    </row>
  </sheetData>
  <sortState ref="A2:J9">
    <sortCondition ref="A2:A36"/>
  </sortState>
  <mergeCells count="4">
    <mergeCell ref="C8:J8"/>
    <mergeCell ref="C24:I25"/>
    <mergeCell ref="J2:J4"/>
    <mergeCell ref="C15:J15"/>
  </mergeCells>
  <pageMargins left="0.31496062992125984" right="0.31496062992125984" top="0.59055118110236227" bottom="0.59055118110236227" header="0.31496062992125984" footer="0.31496062992125984"/>
  <pageSetup paperSize="8" scale="7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topLeftCell="C1" workbookViewId="0">
      <selection activeCell="D27" sqref="D27"/>
    </sheetView>
  </sheetViews>
  <sheetFormatPr defaultRowHeight="15" x14ac:dyDescent="0.25"/>
  <cols>
    <col min="1" max="1" width="3" hidden="1" customWidth="1"/>
    <col min="2" max="2" width="40.140625" hidden="1" customWidth="1"/>
    <col min="3" max="3" width="5" bestFit="1" customWidth="1"/>
    <col min="4" max="4" width="87" bestFit="1" customWidth="1"/>
  </cols>
  <sheetData>
    <row r="1" spans="1:4" x14ac:dyDescent="0.25">
      <c r="B1" s="4" t="s">
        <v>56</v>
      </c>
      <c r="D1" s="4" t="s">
        <v>310</v>
      </c>
    </row>
    <row r="2" spans="1:4" x14ac:dyDescent="0.25">
      <c r="A2">
        <v>1</v>
      </c>
      <c r="B2" t="s">
        <v>29</v>
      </c>
      <c r="C2">
        <v>1110</v>
      </c>
      <c r="D2" t="s">
        <v>283</v>
      </c>
    </row>
    <row r="3" spans="1:4" x14ac:dyDescent="0.25">
      <c r="A3">
        <v>2</v>
      </c>
      <c r="B3" t="s">
        <v>32</v>
      </c>
      <c r="C3">
        <v>1120</v>
      </c>
      <c r="D3" t="s">
        <v>284</v>
      </c>
    </row>
    <row r="4" spans="1:4" x14ac:dyDescent="0.25">
      <c r="A4">
        <v>3</v>
      </c>
      <c r="B4" t="s">
        <v>214</v>
      </c>
      <c r="C4">
        <v>1130</v>
      </c>
      <c r="D4" t="s">
        <v>285</v>
      </c>
    </row>
    <row r="5" spans="1:4" x14ac:dyDescent="0.25">
      <c r="A5">
        <v>4</v>
      </c>
      <c r="B5" t="s">
        <v>30</v>
      </c>
      <c r="C5">
        <v>1140</v>
      </c>
      <c r="D5" t="s">
        <v>286</v>
      </c>
    </row>
    <row r="6" spans="1:4" x14ac:dyDescent="0.25">
      <c r="A6">
        <v>5</v>
      </c>
      <c r="B6" t="s">
        <v>46</v>
      </c>
      <c r="C6">
        <f>C5+10</f>
        <v>1150</v>
      </c>
      <c r="D6" t="s">
        <v>287</v>
      </c>
    </row>
    <row r="7" spans="1:4" x14ac:dyDescent="0.25">
      <c r="A7">
        <v>6</v>
      </c>
      <c r="B7" t="s">
        <v>199</v>
      </c>
      <c r="C7">
        <f t="shared" ref="C7:C10" si="0">C6+10</f>
        <v>1160</v>
      </c>
      <c r="D7" t="s">
        <v>288</v>
      </c>
    </row>
    <row r="8" spans="1:4" x14ac:dyDescent="0.25">
      <c r="C8">
        <f t="shared" si="0"/>
        <v>1170</v>
      </c>
      <c r="D8" t="s">
        <v>289</v>
      </c>
    </row>
    <row r="9" spans="1:4" x14ac:dyDescent="0.25">
      <c r="B9" s="4" t="s">
        <v>39</v>
      </c>
      <c r="C9">
        <f t="shared" si="0"/>
        <v>1180</v>
      </c>
      <c r="D9" t="s">
        <v>290</v>
      </c>
    </row>
    <row r="10" spans="1:4" x14ac:dyDescent="0.25">
      <c r="B10" t="s">
        <v>33</v>
      </c>
      <c r="C10">
        <f t="shared" si="0"/>
        <v>1190</v>
      </c>
      <c r="D10" t="s">
        <v>291</v>
      </c>
    </row>
    <row r="11" spans="1:4" x14ac:dyDescent="0.25">
      <c r="B11" t="s">
        <v>34</v>
      </c>
    </row>
    <row r="12" spans="1:4" x14ac:dyDescent="0.25">
      <c r="B12" t="s">
        <v>35</v>
      </c>
      <c r="D12" s="4" t="s">
        <v>292</v>
      </c>
    </row>
    <row r="13" spans="1:4" x14ac:dyDescent="0.25">
      <c r="B13" t="s">
        <v>37</v>
      </c>
      <c r="C13" s="14" t="s">
        <v>60</v>
      </c>
      <c r="D13" t="s">
        <v>293</v>
      </c>
    </row>
    <row r="14" spans="1:4" x14ac:dyDescent="0.25">
      <c r="B14" t="s">
        <v>36</v>
      </c>
      <c r="C14" s="14" t="s">
        <v>295</v>
      </c>
      <c r="D14" t="s">
        <v>294</v>
      </c>
    </row>
    <row r="15" spans="1:4" x14ac:dyDescent="0.25">
      <c r="B15" t="s">
        <v>196</v>
      </c>
      <c r="C15" s="14" t="s">
        <v>303</v>
      </c>
      <c r="D15" t="s">
        <v>296</v>
      </c>
    </row>
    <row r="16" spans="1:4" x14ac:dyDescent="0.25">
      <c r="B16" t="s">
        <v>205</v>
      </c>
      <c r="C16" s="14" t="s">
        <v>304</v>
      </c>
      <c r="D16" t="s">
        <v>297</v>
      </c>
    </row>
    <row r="17" spans="1:4" x14ac:dyDescent="0.25">
      <c r="B17" t="s">
        <v>215</v>
      </c>
      <c r="C17" s="14" t="s">
        <v>305</v>
      </c>
      <c r="D17" t="s">
        <v>298</v>
      </c>
    </row>
    <row r="18" spans="1:4" x14ac:dyDescent="0.25">
      <c r="B18" t="s">
        <v>206</v>
      </c>
      <c r="C18" s="14" t="s">
        <v>306</v>
      </c>
      <c r="D18" t="s">
        <v>299</v>
      </c>
    </row>
    <row r="19" spans="1:4" x14ac:dyDescent="0.25">
      <c r="C19" s="14" t="s">
        <v>307</v>
      </c>
      <c r="D19" t="s">
        <v>300</v>
      </c>
    </row>
    <row r="20" spans="1:4" x14ac:dyDescent="0.25">
      <c r="B20" s="4" t="s">
        <v>57</v>
      </c>
      <c r="C20" s="14" t="s">
        <v>308</v>
      </c>
      <c r="D20" t="s">
        <v>301</v>
      </c>
    </row>
    <row r="21" spans="1:4" x14ac:dyDescent="0.25">
      <c r="A21" s="14" t="s">
        <v>58</v>
      </c>
      <c r="B21" t="s">
        <v>104</v>
      </c>
      <c r="C21" s="14" t="s">
        <v>309</v>
      </c>
      <c r="D21" t="s">
        <v>302</v>
      </c>
    </row>
    <row r="22" spans="1:4" x14ac:dyDescent="0.25">
      <c r="A22" s="14" t="s">
        <v>60</v>
      </c>
      <c r="B22" t="s">
        <v>59</v>
      </c>
    </row>
    <row r="23" spans="1:4" x14ac:dyDescent="0.25">
      <c r="A23" s="14" t="s">
        <v>61</v>
      </c>
      <c r="B23" t="s">
        <v>41</v>
      </c>
      <c r="D23" s="4" t="s">
        <v>311</v>
      </c>
    </row>
    <row r="24" spans="1:4" x14ac:dyDescent="0.25">
      <c r="A24" s="14"/>
      <c r="C24" s="14" t="s">
        <v>58</v>
      </c>
      <c r="D24" s="59" t="s">
        <v>312</v>
      </c>
    </row>
    <row r="25" spans="1:4" x14ac:dyDescent="0.25">
      <c r="B25" s="4" t="s">
        <v>74</v>
      </c>
      <c r="C25" s="14" t="s">
        <v>60</v>
      </c>
      <c r="D25" t="s">
        <v>293</v>
      </c>
    </row>
    <row r="26" spans="1:4" x14ac:dyDescent="0.25">
      <c r="B26" t="s">
        <v>75</v>
      </c>
      <c r="C26" s="14" t="s">
        <v>303</v>
      </c>
      <c r="D26" t="s">
        <v>296</v>
      </c>
    </row>
    <row r="27" spans="1:4" x14ac:dyDescent="0.25">
      <c r="B27" t="s">
        <v>76</v>
      </c>
      <c r="C27" s="14" t="s">
        <v>309</v>
      </c>
      <c r="D27" t="s">
        <v>214</v>
      </c>
    </row>
    <row r="28" spans="1:4" x14ac:dyDescent="0.25">
      <c r="B28" t="s">
        <v>77</v>
      </c>
    </row>
  </sheetData>
  <sortState ref="A2:B6">
    <sortCondition ref="A2:A6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>
      <selection activeCell="A7" sqref="A7"/>
    </sheetView>
  </sheetViews>
  <sheetFormatPr defaultRowHeight="15" x14ac:dyDescent="0.25"/>
  <cols>
    <col min="1" max="1" width="212.7109375" customWidth="1"/>
  </cols>
  <sheetData>
    <row r="1" spans="1:1" ht="30" x14ac:dyDescent="0.25">
      <c r="A1" s="54" t="s">
        <v>282</v>
      </c>
    </row>
    <row r="2" spans="1:1" x14ac:dyDescent="0.25">
      <c r="A2" t="s">
        <v>265</v>
      </c>
    </row>
    <row r="3" spans="1:1" x14ac:dyDescent="0.25">
      <c r="A3" t="s">
        <v>266</v>
      </c>
    </row>
    <row r="4" spans="1:1" x14ac:dyDescent="0.25">
      <c r="A4" t="s">
        <v>267</v>
      </c>
    </row>
    <row r="5" spans="1:1" x14ac:dyDescent="0.25">
      <c r="A5" t="s">
        <v>278</v>
      </c>
    </row>
    <row r="6" spans="1:1" ht="30" x14ac:dyDescent="0.25">
      <c r="A6" s="54" t="s">
        <v>277</v>
      </c>
    </row>
    <row r="7" spans="1:1" x14ac:dyDescent="0.25">
      <c r="A7" t="s">
        <v>268</v>
      </c>
    </row>
    <row r="8" spans="1:1" x14ac:dyDescent="0.25">
      <c r="A8" s="4" t="s">
        <v>269</v>
      </c>
    </row>
    <row r="9" spans="1:1" x14ac:dyDescent="0.25">
      <c r="A9" s="55" t="s">
        <v>270</v>
      </c>
    </row>
    <row r="10" spans="1:1" ht="90" x14ac:dyDescent="0.25">
      <c r="A10" s="54" t="s">
        <v>271</v>
      </c>
    </row>
    <row r="11" spans="1:1" x14ac:dyDescent="0.25">
      <c r="A11" t="s">
        <v>272</v>
      </c>
    </row>
    <row r="12" spans="1:1" x14ac:dyDescent="0.25">
      <c r="A12" t="s">
        <v>273</v>
      </c>
    </row>
    <row r="13" spans="1:1" ht="30" x14ac:dyDescent="0.25">
      <c r="A13" s="54" t="s">
        <v>274</v>
      </c>
    </row>
    <row r="14" spans="1:1" ht="45" x14ac:dyDescent="0.25">
      <c r="A14" s="54" t="s">
        <v>275</v>
      </c>
    </row>
    <row r="15" spans="1:1" x14ac:dyDescent="0.25">
      <c r="A15" s="58" t="s">
        <v>276</v>
      </c>
    </row>
    <row r="16" spans="1:1" ht="60" x14ac:dyDescent="0.25">
      <c r="A16" s="54" t="s">
        <v>279</v>
      </c>
    </row>
    <row r="17" spans="1:1" x14ac:dyDescent="0.25">
      <c r="A17" s="54" t="s">
        <v>280</v>
      </c>
    </row>
    <row r="18" spans="1:1" x14ac:dyDescent="0.25">
      <c r="A18" s="54" t="s">
        <v>281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Реестр</vt:lpstr>
      <vt:lpstr>Реестр 2016</vt:lpstr>
      <vt:lpstr>20160801</vt:lpstr>
      <vt:lpstr>Справочники</vt:lpstr>
      <vt:lpstr>Методика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Янкелевич Аркадий</dc:creator>
  <cp:lastModifiedBy>Пояркова Татьяна</cp:lastModifiedBy>
  <cp:lastPrinted>2016-11-09T14:21:36Z</cp:lastPrinted>
  <dcterms:created xsi:type="dcterms:W3CDTF">2013-06-10T07:55:56Z</dcterms:created>
  <dcterms:modified xsi:type="dcterms:W3CDTF">2018-06-28T07:40:05Z</dcterms:modified>
</cp:coreProperties>
</file>